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nddofp.sharepoint.com/sites/Surrey-NorthDeltaDivisionofFamilyPractice/SND Division of Family Practice/Engagement-Support/PEQI - Portfolio/Business Forum/Business Talk - Forum/"/>
    </mc:Choice>
  </mc:AlternateContent>
  <xr:revisionPtr revIDLastSave="0" documentId="8_{B545A5B6-686C-4AB0-B90E-4822A887C639}" xr6:coauthVersionLast="47" xr6:coauthVersionMax="47" xr10:uidLastSave="{00000000-0000-0000-0000-000000000000}"/>
  <bookViews>
    <workbookView xWindow="-108" yWindow="-108" windowWidth="23256" windowHeight="13896" xr2:uid="{00000000-000D-0000-FFFF-FFFF00000000}"/>
  </bookViews>
  <sheets>
    <sheet name="Instructions" sheetId="7" r:id="rId1"/>
    <sheet name="Cashflow concept" sheetId="4" r:id="rId2"/>
    <sheet name="Automation ROI calculator"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6" l="1"/>
  <c r="E7" i="6"/>
  <c r="C19" i="6" l="1"/>
  <c r="F4" i="6" s="1"/>
  <c r="G4" i="6" s="1"/>
  <c r="H4" i="6" s="1"/>
  <c r="I4" i="6" s="1"/>
  <c r="J4" i="6" s="1"/>
  <c r="K4" i="6" s="1"/>
  <c r="L4" i="6" s="1"/>
  <c r="M4" i="6" s="1"/>
  <c r="N4" i="6" s="1"/>
  <c r="O4" i="6" s="1"/>
  <c r="P4" i="6" s="1"/>
  <c r="Q4" i="6" s="1"/>
  <c r="C13" i="6"/>
  <c r="F5" i="6" s="1"/>
  <c r="I5" i="6"/>
  <c r="J5" i="6"/>
  <c r="K5" i="6"/>
  <c r="L5" i="6"/>
  <c r="M5" i="6"/>
  <c r="N5" i="6"/>
  <c r="O5" i="6"/>
  <c r="P5" i="6"/>
  <c r="Q5" i="6"/>
  <c r="H5" i="6"/>
  <c r="G5" i="6"/>
  <c r="F6" i="6"/>
  <c r="O6" i="6" s="1"/>
  <c r="I3" i="6"/>
  <c r="J3" i="6"/>
  <c r="K3" i="6"/>
  <c r="L3" i="6"/>
  <c r="M3" i="6"/>
  <c r="N3" i="6"/>
  <c r="O3" i="6"/>
  <c r="P3" i="6"/>
  <c r="Q3" i="6"/>
  <c r="H3" i="6"/>
  <c r="G3" i="6"/>
  <c r="F3" i="6"/>
  <c r="F8" i="6" a="1"/>
  <c r="P6" i="6" l="1"/>
  <c r="F7" i="6"/>
  <c r="F8" i="6"/>
  <c r="N6" i="6"/>
  <c r="I6" i="6"/>
  <c r="H6" i="6"/>
  <c r="Q6" i="6"/>
  <c r="J6" i="6"/>
  <c r="G6" i="6"/>
  <c r="M6" i="6"/>
  <c r="L6" i="6"/>
  <c r="K6" i="6"/>
  <c r="G8" i="6" a="1"/>
  <c r="G8" i="6" l="1"/>
  <c r="G7" i="6"/>
  <c r="F9" i="6"/>
  <c r="F10" i="6" s="1"/>
  <c r="H8" i="6" a="1"/>
  <c r="H8" i="6" l="1"/>
  <c r="H7" i="6"/>
  <c r="G9" i="6"/>
  <c r="G10" i="6" s="1"/>
  <c r="I8" i="6" a="1"/>
  <c r="I8" i="6" l="1"/>
  <c r="I7" i="6"/>
  <c r="H9" i="6"/>
  <c r="H10" i="6" s="1"/>
  <c r="J8" i="6" a="1"/>
  <c r="J8" i="6" l="1"/>
  <c r="J7" i="6"/>
  <c r="I9" i="6"/>
  <c r="I10" i="6" s="1"/>
  <c r="K8" i="6" a="1"/>
  <c r="K8" i="6" l="1"/>
  <c r="K7" i="6"/>
  <c r="J9" i="6"/>
  <c r="J10" i="6" s="1"/>
  <c r="L8" i="6" a="1"/>
  <c r="L8" i="6" l="1"/>
  <c r="L7" i="6"/>
  <c r="K9" i="6"/>
  <c r="K10" i="6" s="1"/>
  <c r="M8" i="6" a="1"/>
  <c r="M8" i="6" l="1"/>
  <c r="M7" i="6"/>
  <c r="L9" i="6"/>
  <c r="L10" i="6" s="1"/>
  <c r="N8" i="6" a="1"/>
  <c r="N8" i="6" l="1"/>
  <c r="N7" i="6"/>
  <c r="M9" i="6"/>
  <c r="M10" i="6" s="1"/>
  <c r="O8" i="6" a="1"/>
  <c r="O8" i="6" l="1"/>
  <c r="O7" i="6"/>
  <c r="N9" i="6"/>
  <c r="N10" i="6" s="1"/>
  <c r="P7" i="6" l="1"/>
  <c r="O9" i="6"/>
  <c r="O10" i="6" s="1"/>
  <c r="P8" i="6" a="1"/>
  <c r="Q7" i="6" l="1"/>
  <c r="P8" i="6"/>
  <c r="P9" i="6"/>
  <c r="P10" i="6" s="1"/>
  <c r="Q8" i="6" a="1"/>
  <c r="Q8" i="6" l="1"/>
  <c r="Q9" i="6" s="1"/>
  <c r="F11" i="6" s="1"/>
  <c r="F12" i="6" s="1"/>
  <c r="Q10" i="6" l="1"/>
  <c r="F13" i="6" a="1"/>
  <c r="F1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ROBERTSON, Nigel (TORONTO)</author>
  </authors>
  <commentList>
    <comment ref="B6" authorId="0" shapeId="0" xr:uid="{EEB692AD-AFDD-482D-8458-ED142555016A}">
      <text>
        <r>
          <rPr>
            <sz val="9"/>
            <color rgb="FF000000"/>
            <rFont val="Tahoma"/>
            <family val="2"/>
          </rPr>
          <t>Typically equipment loans range from 5 - 12 years</t>
        </r>
      </text>
    </comment>
    <comment ref="C16" authorId="0" shapeId="0" xr:uid="{00000000-0006-0000-0200-000001000000}">
      <text>
        <r>
          <rPr>
            <sz val="9"/>
            <color rgb="FF000000"/>
            <rFont val="Tahoma"/>
            <family val="2"/>
          </rPr>
          <t>Consider scrap/rework saving, thoughput volume gains, etc.</t>
        </r>
      </text>
    </comment>
    <comment ref="C17" authorId="0" shapeId="0" xr:uid="{00000000-0006-0000-0200-000002000000}">
      <text>
        <r>
          <rPr>
            <sz val="9"/>
            <color rgb="FF000000"/>
            <rFont val="Tahoma"/>
            <family val="2"/>
          </rPr>
          <t xml:space="preserve">Consider employee savings for salary, bonus, benefits, etc..
</t>
        </r>
      </text>
    </comment>
    <comment ref="C18" authorId="0" shapeId="0" xr:uid="{00000000-0006-0000-0200-000003000000}">
      <text>
        <r>
          <rPr>
            <sz val="9"/>
            <color rgb="FF000000"/>
            <rFont val="Tahoma"/>
            <family val="2"/>
          </rPr>
          <t>Maintenance, re-calibration, down-time, repairs, additional staff training, etc..</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<sst xmlns="http://schemas.openxmlformats.org/spreadsheetml/2006/main" count="57" uniqueCount="57">
  <si>
    <t xml:space="preserve">Introduction </t>
  </si>
  <si>
    <t>This tool contains three tabs. The first and current tab contains instructions on how to use this tool.</t>
  </si>
  <si>
    <t xml:space="preserve">The second tab shows a graphic representation of the cash flow in an automation project. More specifically, it illustrates the timeline of financial costs and gains associated with the investment over time. </t>
  </si>
  <si>
    <t xml:space="preserve">The third tab contains the return on investment calculator, a straightforward tool designed for quick assessments. It features a data input screen where you can enter details about your project. This "back-of-the-envelope" calculator provides a rough estimate of your project's return on investment and payback period. </t>
  </si>
  <si>
    <t>The tool is not designed for precise, detailed calculations and may not account for all potential costs. For example, to simplify calculations, the estimate of principal and interest payments assumes annual payments rather than the more typical monthly schedule. Its purpose is to provide a general overview of how automation could benefit your business. For a more comprehensive analysis, you can contact a BDC representative.</t>
  </si>
  <si>
    <t>Contact a BDC representative</t>
  </si>
  <si>
    <t>Instructions</t>
  </si>
  <si>
    <t xml:space="preserve">To use the calculator, follow the steps below. </t>
  </si>
  <si>
    <t xml:space="preserve">Provide input for the light blue cells only. </t>
  </si>
  <si>
    <t>The light green cells are output cells, meaning that they display the results calculated using your inputs. They cannot be edited directly.</t>
  </si>
  <si>
    <r>
      <t>1.</t>
    </r>
    <r>
      <rPr>
        <sz val="7"/>
        <color theme="1"/>
        <rFont val="Times New Roman"/>
        <family val="1"/>
      </rPr>
      <t xml:space="preserve">    </t>
    </r>
    <r>
      <rPr>
        <sz val="12"/>
        <color theme="1"/>
        <rFont val="Arial"/>
        <family val="2"/>
      </rPr>
      <t xml:space="preserve">In cell C4, enter the amount of the loan. This is the total amount of financing you plan to use for the project.
</t>
    </r>
  </si>
  <si>
    <r>
      <t>2.</t>
    </r>
    <r>
      <rPr>
        <sz val="7"/>
        <color theme="1"/>
        <rFont val="Times New Roman"/>
        <family val="1"/>
      </rPr>
      <t xml:space="preserve">    </t>
    </r>
    <r>
      <rPr>
        <sz val="12"/>
        <color theme="1"/>
        <rFont val="Arial"/>
        <family val="2"/>
      </rPr>
      <t xml:space="preserve">In cell C5, enter the interest rate. This is the annual interest rate applied to the loan, expressed as a percentage. Make sure to enter the rate as a percentage (for example, 5% as 5), not as a decimal (for example, 0.05), to ensure accurate calculations.
</t>
    </r>
  </si>
  <si>
    <r>
      <t>3.</t>
    </r>
    <r>
      <rPr>
        <sz val="7"/>
        <color theme="1"/>
        <rFont val="Times New Roman"/>
        <family val="1"/>
      </rPr>
      <t xml:space="preserve">    </t>
    </r>
    <r>
      <rPr>
        <sz val="12"/>
        <color theme="1"/>
        <rFont val="Arial"/>
        <family val="2"/>
      </rPr>
      <t xml:space="preserve">In cell C6, enter the loan amortization period. This is the length of time over which the loan will be repaid. The calculator is designed to handle periods up to twelve years—equipment loans typically range from five to twelve years.
</t>
    </r>
  </si>
  <si>
    <r>
      <t>4.</t>
    </r>
    <r>
      <rPr>
        <sz val="7"/>
        <color theme="1"/>
        <rFont val="Times New Roman"/>
        <family val="1"/>
      </rPr>
      <t xml:space="preserve">    </t>
    </r>
    <r>
      <rPr>
        <sz val="12"/>
        <color theme="1"/>
        <rFont val="Arial"/>
        <family val="2"/>
      </rPr>
      <t>In cell C10, enter the purchase price per robotic cell</t>
    </r>
    <r>
      <rPr>
        <sz val="9"/>
        <color theme="1"/>
        <rFont val="Cambria"/>
        <family val="1"/>
      </rPr>
      <t>  </t>
    </r>
    <r>
      <rPr>
        <sz val="12"/>
        <color theme="1"/>
        <rFont val="Arial"/>
        <family val="2"/>
      </rPr>
      <t xml:space="preserve">. This is the cost of each robotic unit or automation system that you plan to purchase for the project.
</t>
    </r>
  </si>
  <si>
    <r>
      <t>5.</t>
    </r>
    <r>
      <rPr>
        <sz val="7"/>
        <color theme="1"/>
        <rFont val="Times New Roman"/>
        <family val="1"/>
      </rPr>
      <t xml:space="preserve">    </t>
    </r>
    <r>
      <rPr>
        <sz val="12"/>
        <color theme="1"/>
        <rFont val="Arial"/>
        <family val="2"/>
      </rPr>
      <t xml:space="preserve">In cell C11, enter the number of robotic cells you plan to purchase. This value represents the total quantity of robots or automation units you intend to deploy in your project.
</t>
    </r>
  </si>
  <si>
    <r>
      <t>6.</t>
    </r>
    <r>
      <rPr>
        <sz val="7"/>
        <color theme="1"/>
        <rFont val="Times New Roman"/>
        <family val="1"/>
      </rPr>
      <t xml:space="preserve">    </t>
    </r>
    <r>
      <rPr>
        <sz val="12"/>
        <color theme="1"/>
        <rFont val="Arial"/>
        <family val="2"/>
      </rPr>
      <t xml:space="preserve">In cell C12, enter the one-time installation costs per robotic cell. This is the cost associated with setting up and integrating each robotic unit into your operation. Ensure you account for all associated costs, including electrician time for wiring and connections, plumber or industrial mechanic time for compressed air setup, and integrator fees for initial programming. Costs can vary significantly from one project to another. The calculator will add the purchase price per robotic cell to the one-time installation costs and then multiply the total by the number of robots, providing the total investment outlay for robotic cells in cell C13.
</t>
    </r>
  </si>
  <si>
    <r>
      <t>7.</t>
    </r>
    <r>
      <rPr>
        <sz val="7"/>
        <color theme="1"/>
        <rFont val="Times New Roman"/>
        <family val="1"/>
      </rPr>
      <t xml:space="preserve">    </t>
    </r>
    <r>
      <rPr>
        <sz val="12"/>
        <color theme="1"/>
        <rFont val="Arial"/>
        <family val="2"/>
      </rPr>
      <t>In cell C16</t>
    </r>
    <r>
      <rPr>
        <sz val="9"/>
        <color theme="1"/>
        <rFont val="Cambria"/>
        <family val="1"/>
      </rPr>
      <t>  </t>
    </r>
    <r>
      <rPr>
        <sz val="12"/>
        <color theme="1"/>
        <rFont val="Arial"/>
        <family val="2"/>
      </rPr>
      <t xml:space="preserve">, enter the estimated productivity gains of automation, expressed in dollars. The amount should be provided on an annual basis. Think, for example, about how your project will accelerate your production cycle: how much more profit will this help you generate?
</t>
    </r>
  </si>
  <si>
    <r>
      <t>8.</t>
    </r>
    <r>
      <rPr>
        <sz val="7"/>
        <color theme="1"/>
        <rFont val="Times New Roman"/>
        <family val="1"/>
      </rPr>
      <t xml:space="preserve">    </t>
    </r>
    <r>
      <rPr>
        <sz val="12"/>
        <color theme="1"/>
        <rFont val="Arial"/>
        <family val="2"/>
      </rPr>
      <t xml:space="preserve">In cell C17, enter the estimated annual labour savings from automation, expressed in dollars. This represents the amount of money you expect to save on labour costs as a result of implementing the robotic systems.
</t>
    </r>
  </si>
  <si>
    <r>
      <t>9.</t>
    </r>
    <r>
      <rPr>
        <sz val="7"/>
        <color theme="1"/>
        <rFont val="Times New Roman"/>
        <family val="1"/>
      </rPr>
      <t xml:space="preserve">    </t>
    </r>
    <r>
      <rPr>
        <sz val="12"/>
        <color theme="1"/>
        <rFont val="Arial"/>
        <family val="2"/>
      </rPr>
      <t xml:space="preserve">In cell C18, enter the estimated annual operating costs of automation, expressed in dollars. This includes ongoing expenses related to running and maintaining the robotic systems. The calculator will add the productivity gains to the labour savings and then subtract the operating costs, providing the total annual productivity gains of automation in cell C19.
</t>
    </r>
  </si>
  <si>
    <t>Using this information, the calculator will compute three metrics:</t>
  </si>
  <si>
    <r>
      <t>1.</t>
    </r>
    <r>
      <rPr>
        <sz val="7"/>
        <color theme="1"/>
        <rFont val="Times New Roman"/>
        <family val="1"/>
      </rPr>
      <t xml:space="preserve">    </t>
    </r>
    <r>
      <rPr>
        <sz val="12"/>
        <color theme="1"/>
        <rFont val="Arial"/>
        <family val="2"/>
      </rPr>
      <t xml:space="preserve">ROI (cell E11): this is the total return on investment of your project.
</t>
    </r>
  </si>
  <si>
    <r>
      <t>2.</t>
    </r>
    <r>
      <rPr>
        <sz val="7"/>
        <color theme="1"/>
        <rFont val="Times New Roman"/>
        <family val="1"/>
      </rPr>
      <t xml:space="preserve">    </t>
    </r>
    <r>
      <rPr>
        <sz val="12"/>
        <color theme="1"/>
        <rFont val="Arial"/>
        <family val="2"/>
      </rPr>
      <t xml:space="preserve">Annually (cell E12): this is the annual return on investment of your project.
</t>
    </r>
  </si>
  <si>
    <r>
      <t>3.</t>
    </r>
    <r>
      <rPr>
        <sz val="7"/>
        <color theme="1"/>
        <rFont val="Times New Roman"/>
        <family val="1"/>
      </rPr>
      <t xml:space="preserve">    </t>
    </r>
    <r>
      <rPr>
        <sz val="12"/>
        <color theme="1"/>
        <rFont val="Arial"/>
        <family val="2"/>
      </rPr>
      <t>Pays back in year (cell E13): this is the number of years it will take for the project to pay back the initial investment, based on the projected gains and savings.</t>
    </r>
  </si>
  <si>
    <t>This figure highlights four key stages of an investment in a robotics project:</t>
  </si>
  <si>
    <t>1. Initial cost</t>
  </si>
  <si>
    <t>At the start (t=0), the project incurs an upfront cost. This is the dollar amount invested to purchase the equipment and have it installed and integrated. It is represented by a downward drop on the vertical axis labeled as the "Cost of project."</t>
  </si>
  <si>
    <t>2. Design and integration phase</t>
  </si>
  <si>
    <t>Once the initial investment has been made, the design and integration phase consists in setting up and configuring the robots and automation systems to ensure they are fully operational. This phase lasts three months, during which no financial gain is made.</t>
  </si>
  <si>
    <t>3. Operation phase</t>
  </si>
  <si>
    <t>After the design and integration phase, the operation phase begins. It lasts around nine months. During this phase, the project starts generating gains through improving efficiencies. This is represented visually by the upward-sloping line.</t>
  </si>
  <si>
    <t>4. Payback point</t>
  </si>
  <si>
    <t>The payback point is the moment at which the cumulative gains from the project equal the initial cost. This point is reached one year after making the initial investment. Beyond this point, the project generates a net positive cash flow.</t>
  </si>
  <si>
    <t>This tool is for illustration purposes only. The results depicted here are simulated. Actual results may differ.</t>
  </si>
  <si>
    <t>Financing costs</t>
  </si>
  <si>
    <t>Year</t>
  </si>
  <si>
    <t>Amount of loan</t>
  </si>
  <si>
    <t>Operating expenses saved</t>
  </si>
  <si>
    <t>Interest rate</t>
  </si>
  <si>
    <t>Purchase</t>
  </si>
  <si>
    <t>Amortization (Max 12 years)</t>
  </si>
  <si>
    <t>Current portion of the long-term debt</t>
  </si>
  <si>
    <t>Interest</t>
  </si>
  <si>
    <t>Investment in automation per robotic cell</t>
  </si>
  <si>
    <t>Cash flow</t>
  </si>
  <si>
    <t>Purchase price per robotic cell</t>
  </si>
  <si>
    <t># of robots</t>
  </si>
  <si>
    <t>ROI</t>
  </si>
  <si>
    <t>One-time installation costs per cell</t>
  </si>
  <si>
    <t>Annually</t>
  </si>
  <si>
    <t>Total investment outlay for robotic cells</t>
  </si>
  <si>
    <t>Pays back in year</t>
  </si>
  <si>
    <t>Productivity gains of automation</t>
  </si>
  <si>
    <t>Estimated productivity gains of automation (annual $)</t>
  </si>
  <si>
    <t>Estimated labour savings of automation (annual $)</t>
  </si>
  <si>
    <t>Operating costs of automation (annual $)</t>
  </si>
  <si>
    <t>Total productivity gains of automation, annually</t>
  </si>
  <si>
    <t>Automation ROI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</si>
</sst>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quot;$&quot;#,##0_);\(&quot;$&quot;#,##0\)"/>
    <numFmt numFmtId="165" formatCode="_-* #,##0_-;\-* #,##0_-;_-* &quot;-&quot;??_-;_-@_-"/>
    <numFmt numFmtId="166" formatCode="0.0%"/>
    <numFmt numFmtId="167" formatCode="_-&quot;$&quot;* #,##0_-;\-&quot;$&quot;* #,##0_-;_-&quot;$&quot;* &quot;-&quot;??_-;_-@_-"/>
  </numFmts>
  <fonts count="25" x14ac:knownFonts="1">
    <font>
      <sz val="11"/>
      <color theme="1"/>
      <name val="Calibri"/>
      <family val="2"/>
      <scheme val="minor"/>
    </font>
    <font>
      <sz val="11"/>
      <color theme="1"/>
      <name val="Calibri"/>
      <family val="2"/>
      <scheme val="minor"/>
    </font>
    <font>
      <b/>
      <sz val="16"/>
      <color rgb="FF002060"/>
      <name val="Arial"/>
      <family val="2"/>
    </font>
    <font>
      <sz val="12"/>
      <color theme="1"/>
      <name val="Arial"/>
      <family val="2"/>
    </font>
    <font>
      <b/>
      <sz val="12"/>
      <color theme="1"/>
      <name val="Arial"/>
      <family val="2"/>
    </font>
    <font>
      <u/>
      <sz val="11"/>
      <color theme="10"/>
      <name val="Calibri"/>
      <family val="2"/>
      <scheme val="minor"/>
    </font>
    <font>
      <sz val="7"/>
      <color theme="1"/>
      <name val="Times New Roman"/>
      <family val="1"/>
    </font>
    <font>
      <sz val="9"/>
      <color theme="1"/>
      <name val="Cambria"/>
      <family val="1"/>
    </font>
    <font>
      <sz val="9"/>
      <color rgb="FF000000"/>
      <name val="Tahoma"/>
      <family val="2"/>
    </font>
    <font>
      <sz val="11"/>
      <color theme="1"/>
      <name val="Calibri"/>
      <family val="2"/>
    </font>
    <font>
      <sz val="10"/>
      <color rgb="FF18303F"/>
      <name val="Arial"/>
      <family val="2"/>
    </font>
    <font>
      <b/>
      <sz val="8"/>
      <color rgb="FF18303F"/>
      <name val="Arial"/>
      <family val="2"/>
    </font>
    <font>
      <b/>
      <sz val="24"/>
      <color rgb="FF18303F"/>
      <name val="Arial"/>
      <family val="2"/>
    </font>
    <font>
      <b/>
      <sz val="24"/>
      <color indexed="9"/>
      <name val="Arial"/>
      <family val="2"/>
    </font>
    <font>
      <sz val="10"/>
      <name val="Arial"/>
      <family val="2"/>
    </font>
    <font>
      <sz val="11"/>
      <color theme="1"/>
      <name val="Arial"/>
      <family val="2"/>
    </font>
    <font>
      <sz val="11"/>
      <color theme="0"/>
      <name val="Arial"/>
      <family val="2"/>
    </font>
    <font>
      <b/>
      <sz val="11"/>
      <color theme="1"/>
      <name val="Arial"/>
      <family val="2"/>
    </font>
    <font>
      <sz val="11"/>
      <name val="Arial"/>
      <family val="2"/>
    </font>
    <font>
      <sz val="18"/>
      <color rgb="FF18303F"/>
      <name val="Arial"/>
      <family val="2"/>
    </font>
    <font>
      <b/>
      <sz val="11"/>
      <color theme="0"/>
      <name val="Arial"/>
      <family val="2"/>
    </font>
    <font>
      <sz val="10"/>
      <color theme="0"/>
      <name val="Arial"/>
      <family val="2"/>
    </font>
    <font>
      <b/>
      <sz val="16"/>
      <color theme="1"/>
      <name val="Arial"/>
      <family val="2"/>
    </font>
    <font>
      <sz val="16"/>
      <color theme="6"/>
      <name val="Arial"/>
      <family val="2"/>
    </font>
    <font>
      <u/>
      <sz val="11"/>
      <color theme="3"/>
      <name val="Calibri"/>
      <family val="2"/>
      <scheme val="minor"/>
    </font>
  </fonts>
  <fills count="7">
    <fill>
      <patternFill patternType="none"/>
    </fill>
    <fill>
      <patternFill patternType="gray125"/>
    </fill>
    <fill>
      <patternFill patternType="solid">
        <fgColor rgb="FFDDD5CE"/>
        <bgColor indexed="64"/>
      </patternFill>
    </fill>
    <fill>
      <patternFill patternType="solid">
        <fgColor rgb="FF0070C0"/>
        <bgColor indexed="64"/>
      </patternFill>
    </fill>
    <fill>
      <patternFill patternType="solid">
        <fgColor theme="2"/>
        <bgColor indexed="64"/>
      </patternFill>
    </fill>
    <fill>
      <patternFill patternType="solid">
        <fgColor theme="7"/>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53">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xf numFmtId="0" fontId="4" fillId="0" borderId="0" xfId="0" applyFont="1" applyAlignment="1">
      <alignment horizontal="left" vertical="center" indent="1"/>
    </xf>
    <xf numFmtId="0" fontId="3" fillId="0" borderId="0" xfId="0" applyFont="1" applyAlignment="1">
      <alignment horizontal="left" vertical="center" indent="5"/>
    </xf>
    <xf numFmtId="0" fontId="3" fillId="0" borderId="0" xfId="0" applyFont="1" applyAlignment="1">
      <alignment vertical="center" wrapText="1"/>
    </xf>
    <xf numFmtId="0" fontId="7" fillId="0" borderId="0" xfId="0" applyFont="1" applyAlignment="1">
      <alignment vertical="center"/>
    </xf>
    <xf numFmtId="0" fontId="3" fillId="0" borderId="0" xfId="0" applyFont="1" applyAlignment="1">
      <alignment horizontal="left" vertical="center" wrapText="1" indent="5"/>
    </xf>
    <xf numFmtId="0" fontId="3" fillId="0" borderId="0" xfId="0" applyFont="1" applyAlignment="1">
      <alignment horizontal="left" vertical="center" wrapText="1"/>
    </xf>
    <xf numFmtId="0" fontId="10" fillId="0" borderId="0" xfId="0" applyFont="1"/>
    <xf numFmtId="0" fontId="12" fillId="0" borderId="0" xfId="0" applyFont="1"/>
    <xf numFmtId="0" fontId="13" fillId="0" borderId="0" xfId="0" applyFont="1"/>
    <xf numFmtId="0" fontId="14" fillId="0" borderId="0" xfId="0" applyFont="1"/>
    <xf numFmtId="0" fontId="13" fillId="0" borderId="0" xfId="0" applyFont="1" applyAlignment="1">
      <alignment horizontal="left" vertical="top"/>
    </xf>
    <xf numFmtId="0" fontId="13" fillId="3" borderId="0" xfId="0" applyFont="1" applyFill="1" applyAlignment="1">
      <alignment horizontal="left" vertical="top"/>
    </xf>
    <xf numFmtId="0" fontId="15" fillId="0" borderId="0" xfId="0" applyFont="1"/>
    <xf numFmtId="0" fontId="16" fillId="0" borderId="0" xfId="0" applyFont="1"/>
    <xf numFmtId="0" fontId="17" fillId="0" borderId="0" xfId="0" applyFont="1"/>
    <xf numFmtId="0" fontId="15" fillId="2" borderId="0" xfId="0" applyFont="1" applyFill="1"/>
    <xf numFmtId="164" fontId="15" fillId="0" borderId="0" xfId="1" applyNumberFormat="1" applyFont="1"/>
    <xf numFmtId="37" fontId="15" fillId="0" borderId="0" xfId="0" applyNumberFormat="1" applyFont="1"/>
    <xf numFmtId="165" fontId="15" fillId="0" borderId="0" xfId="1" applyNumberFormat="1" applyFont="1" applyBorder="1" applyProtection="1">
      <protection locked="0"/>
    </xf>
    <xf numFmtId="167" fontId="15" fillId="0" borderId="0" xfId="0" applyNumberFormat="1" applyFont="1"/>
    <xf numFmtId="0" fontId="15" fillId="0" borderId="0" xfId="0" applyFont="1" applyProtection="1">
      <protection locked="0"/>
    </xf>
    <xf numFmtId="164" fontId="15" fillId="0" borderId="0" xfId="0" applyNumberFormat="1" applyFont="1"/>
    <xf numFmtId="165" fontId="15" fillId="0" borderId="0" xfId="1" applyNumberFormat="1" applyFont="1"/>
    <xf numFmtId="164" fontId="16" fillId="0" borderId="0" xfId="0" applyNumberFormat="1" applyFont="1"/>
    <xf numFmtId="166" fontId="18" fillId="0" borderId="0" xfId="3" applyNumberFormat="1" applyFont="1"/>
    <xf numFmtId="165" fontId="16" fillId="0" borderId="0" xfId="1" applyNumberFormat="1" applyFont="1"/>
    <xf numFmtId="165" fontId="16" fillId="0" borderId="0" xfId="0" applyNumberFormat="1" applyFont="1"/>
    <xf numFmtId="167" fontId="15" fillId="4" borderId="1" xfId="2" applyNumberFormat="1" applyFont="1" applyFill="1" applyBorder="1" applyProtection="1">
      <protection locked="0"/>
    </xf>
    <xf numFmtId="10" fontId="15" fillId="4" borderId="1" xfId="3" applyNumberFormat="1" applyFont="1" applyFill="1" applyBorder="1" applyProtection="1">
      <protection locked="0"/>
    </xf>
    <xf numFmtId="165" fontId="15" fillId="4" borderId="1" xfId="1" applyNumberFormat="1" applyFont="1" applyFill="1" applyBorder="1" applyProtection="1">
      <protection locked="0"/>
    </xf>
    <xf numFmtId="167" fontId="16" fillId="5" borderId="1" xfId="2" applyNumberFormat="1" applyFont="1" applyFill="1" applyBorder="1"/>
    <xf numFmtId="0" fontId="20" fillId="5" borderId="2" xfId="0" applyFont="1" applyFill="1" applyBorder="1"/>
    <xf numFmtId="166" fontId="16" fillId="5" borderId="3" xfId="3" applyNumberFormat="1" applyFont="1" applyFill="1" applyBorder="1"/>
    <xf numFmtId="0" fontId="20" fillId="5" borderId="6" xfId="0" applyFont="1" applyFill="1" applyBorder="1"/>
    <xf numFmtId="166" fontId="16" fillId="5" borderId="7" xfId="3" applyNumberFormat="1" applyFont="1" applyFill="1" applyBorder="1" applyAlignment="1">
      <alignment horizontal="right"/>
    </xf>
    <xf numFmtId="0" fontId="20" fillId="5" borderId="5" xfId="0" applyFont="1" applyFill="1" applyBorder="1"/>
    <xf numFmtId="0" fontId="21" fillId="5" borderId="4" xfId="0" applyFont="1" applyFill="1" applyBorder="1" applyAlignment="1">
      <alignment horizontal="right" vertical="center"/>
    </xf>
    <xf numFmtId="164" fontId="16" fillId="5" borderId="0" xfId="1" applyNumberFormat="1" applyFont="1" applyFill="1"/>
    <xf numFmtId="37" fontId="16" fillId="5" borderId="0" xfId="0" applyNumberFormat="1" applyFont="1" applyFill="1"/>
    <xf numFmtId="164" fontId="16" fillId="5" borderId="0" xfId="0" applyNumberFormat="1" applyFont="1" applyFill="1"/>
    <xf numFmtId="0" fontId="22" fillId="0" borderId="0" xfId="0" applyFont="1" applyAlignment="1">
      <alignment vertical="center"/>
    </xf>
    <xf numFmtId="0" fontId="23" fillId="0" borderId="0" xfId="0" applyFont="1" applyAlignment="1">
      <alignment vertical="center"/>
    </xf>
    <xf numFmtId="0" fontId="24" fillId="0" borderId="0" xfId="4" applyFont="1" applyAlignment="1">
      <alignment vertical="center" wrapText="1"/>
    </xf>
    <xf numFmtId="0" fontId="17" fillId="0" borderId="1" xfId="0" applyFont="1" applyBorder="1"/>
    <xf numFmtId="0" fontId="15" fillId="0" borderId="1" xfId="0" applyFont="1" applyBorder="1"/>
    <xf numFmtId="0" fontId="19" fillId="6" borderId="0" xfId="0" applyFont="1" applyFill="1" applyAlignment="1">
      <alignment horizontal="left" vertical="center" indent="1"/>
    </xf>
    <xf numFmtId="0" fontId="10" fillId="6" borderId="0" xfId="0" applyFont="1" applyFill="1"/>
    <xf numFmtId="0" fontId="11" fillId="6" borderId="0" xfId="0" applyFont="1" applyFill="1" applyAlignment="1">
      <alignment horizontal="right" vertical="center"/>
    </xf>
    <xf numFmtId="0" fontId="9" fillId="0" borderId="0" xfId="0" applyFont="1"/>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colors>
    <mruColors>
      <color rgb="FFC5E0B4"/>
      <color rgb="FFDCF3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3043080</xdr:colOff>
      <xdr:row>11</xdr:row>
      <xdr:rowOff>19050</xdr:rowOff>
    </xdr:from>
    <xdr:to>
      <xdr:col>2</xdr:col>
      <xdr:colOff>3262155</xdr:colOff>
      <xdr:row>11</xdr:row>
      <xdr:rowOff>247650</xdr:rowOff>
    </xdr:to>
    <xdr:sp macro="" textlink="">
      <xdr:nvSpPr>
        <xdr:cNvPr id="2" name="Rectangle 1">
          <a:extLst>
            <a:ext uri="{FF2B5EF4-FFF2-40B4-BE49-F238E27FC236}">
              <a16:creationId xmlns:a16="http://schemas.microsoft.com/office/drawing/2014/main" id="{735CECA1-8079-4D93-962B-BFEB15ADED37}"/>
            </a:ext>
          </a:extLst>
        </xdr:cNvPr>
        <xdr:cNvSpPr/>
      </xdr:nvSpPr>
      <xdr:spPr>
        <a:xfrm>
          <a:off x="4043205" y="609600"/>
          <a:ext cx="219075" cy="228600"/>
        </a:xfrm>
        <a:prstGeom prst="rect">
          <a:avLst/>
        </a:prstGeom>
        <a:solidFill>
          <a:schemeClr val="bg2">
            <a:lumMod val="20000"/>
            <a:lumOff val="8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CA"/>
        </a:p>
      </xdr:txBody>
    </xdr:sp>
    <xdr:clientData/>
  </xdr:twoCellAnchor>
  <xdr:twoCellAnchor>
    <xdr:from>
      <xdr:col>1</xdr:col>
      <xdr:colOff>3017798</xdr:colOff>
      <xdr:row>13</xdr:row>
      <xdr:rowOff>15875</xdr:rowOff>
    </xdr:from>
    <xdr:to>
      <xdr:col>1</xdr:col>
      <xdr:colOff>3197798</xdr:colOff>
      <xdr:row>13</xdr:row>
      <xdr:rowOff>186350</xdr:rowOff>
    </xdr:to>
    <xdr:sp macro="" textlink="">
      <xdr:nvSpPr>
        <xdr:cNvPr id="3" name="Rectangle 2">
          <a:extLst>
            <a:ext uri="{FF2B5EF4-FFF2-40B4-BE49-F238E27FC236}">
              <a16:creationId xmlns:a16="http://schemas.microsoft.com/office/drawing/2014/main" id="{DED3EA6C-9131-48F8-86C6-4BEF26C0568C}"/>
            </a:ext>
          </a:extLst>
        </xdr:cNvPr>
        <xdr:cNvSpPr/>
      </xdr:nvSpPr>
      <xdr:spPr>
        <a:xfrm>
          <a:off x="3622916" y="4330140"/>
          <a:ext cx="180000" cy="170475"/>
        </a:xfrm>
        <a:prstGeom prst="rect">
          <a:avLst/>
        </a:prstGeom>
        <a:solidFill>
          <a:schemeClr val="bg2"/>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CA"/>
        </a:p>
      </xdr:txBody>
    </xdr:sp>
    <xdr:clientData/>
  </xdr:twoCellAnchor>
  <xdr:twoCellAnchor>
    <xdr:from>
      <xdr:col>1</xdr:col>
      <xdr:colOff>9673119</xdr:colOff>
      <xdr:row>14</xdr:row>
      <xdr:rowOff>5641</xdr:rowOff>
    </xdr:from>
    <xdr:to>
      <xdr:col>1</xdr:col>
      <xdr:colOff>9853119</xdr:colOff>
      <xdr:row>15</xdr:row>
      <xdr:rowOff>3432</xdr:rowOff>
    </xdr:to>
    <xdr:sp macro="" textlink="">
      <xdr:nvSpPr>
        <xdr:cNvPr id="5" name="Rectangle 4">
          <a:extLst>
            <a:ext uri="{FF2B5EF4-FFF2-40B4-BE49-F238E27FC236}">
              <a16:creationId xmlns:a16="http://schemas.microsoft.com/office/drawing/2014/main" id="{38359D97-F5D7-4370-BBA2-9B3872BB4FE2}"/>
            </a:ext>
          </a:extLst>
        </xdr:cNvPr>
        <xdr:cNvSpPr/>
      </xdr:nvSpPr>
      <xdr:spPr>
        <a:xfrm>
          <a:off x="10278237" y="4510406"/>
          <a:ext cx="180000" cy="188291"/>
        </a:xfrm>
        <a:prstGeom prst="rect">
          <a:avLst/>
        </a:prstGeom>
        <a:solidFill>
          <a:schemeClr val="accent4"/>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CA"/>
        </a:p>
      </xdr:txBody>
    </xdr:sp>
    <xdr:clientData/>
  </xdr:twoCellAnchor>
  <xdr:twoCellAnchor editAs="oneCell">
    <xdr:from>
      <xdr:col>0</xdr:col>
      <xdr:colOff>521783</xdr:colOff>
      <xdr:row>0</xdr:row>
      <xdr:rowOff>0</xdr:rowOff>
    </xdr:from>
    <xdr:to>
      <xdr:col>1</xdr:col>
      <xdr:colOff>1644109</xdr:colOff>
      <xdr:row>1</xdr:row>
      <xdr:rowOff>13984</xdr:rowOff>
    </xdr:to>
    <xdr:pic>
      <xdr:nvPicPr>
        <xdr:cNvPr id="8" name="Image 7">
          <a:extLst>
            <a:ext uri="{FF2B5EF4-FFF2-40B4-BE49-F238E27FC236}">
              <a16:creationId xmlns:a16="http://schemas.microsoft.com/office/drawing/2014/main" id="{897C058F-1446-DB9A-957E-22F627249A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783" y="0"/>
          <a:ext cx="1821318" cy="1165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437635</xdr:colOff>
      <xdr:row>5</xdr:row>
      <xdr:rowOff>38613</xdr:rowOff>
    </xdr:from>
    <xdr:to>
      <xdr:col>15</xdr:col>
      <xdr:colOff>257433</xdr:colOff>
      <xdr:row>44</xdr:row>
      <xdr:rowOff>157852</xdr:rowOff>
    </xdr:to>
    <xdr:pic>
      <xdr:nvPicPr>
        <xdr:cNvPr id="4" name="Image 3">
          <a:extLst>
            <a:ext uri="{FF2B5EF4-FFF2-40B4-BE49-F238E27FC236}">
              <a16:creationId xmlns:a16="http://schemas.microsoft.com/office/drawing/2014/main" id="{DB48039C-9779-F736-83B3-049D2303EA28}"/>
            </a:ext>
          </a:extLst>
        </xdr:cNvPr>
        <xdr:cNvPicPr>
          <a:picLocks noChangeAspect="1"/>
        </xdr:cNvPicPr>
      </xdr:nvPicPr>
      <xdr:blipFill>
        <a:blip xmlns:r="http://schemas.openxmlformats.org/officeDocument/2006/relationships" r:embed="rId1"/>
        <a:stretch>
          <a:fillRect/>
        </a:stretch>
      </xdr:blipFill>
      <xdr:spPr>
        <a:xfrm>
          <a:off x="1042601" y="1003985"/>
          <a:ext cx="8289325" cy="7649137"/>
        </a:xfrm>
        <a:prstGeom prst="rect">
          <a:avLst/>
        </a:prstGeom>
      </xdr:spPr>
    </xdr:pic>
    <xdr:clientData/>
  </xdr:twoCellAnchor>
</xdr:wsDr>
</file>

<file path=xl/theme/theme1.xml><?xml version="1.0" encoding="utf-8"?>
<a:theme xmlns:a="http://schemas.openxmlformats.org/drawingml/2006/main" name="Office 2013 - 2022 Theme">
  <a:themeElements>
    <a:clrScheme name="BDC_2022">
      <a:dk1>
        <a:srgbClr val="18303F"/>
      </a:dk1>
      <a:lt1>
        <a:srgbClr val="FFFFFF"/>
      </a:lt1>
      <a:dk2>
        <a:srgbClr val="2C50EE"/>
      </a:dk2>
      <a:lt2>
        <a:srgbClr val="16DEC9"/>
      </a:lt2>
      <a:accent1>
        <a:srgbClr val="1F384B"/>
      </a:accent1>
      <a:accent2>
        <a:srgbClr val="A80020"/>
      </a:accent2>
      <a:accent3>
        <a:srgbClr val="EE0202"/>
      </a:accent3>
      <a:accent4>
        <a:srgbClr val="207728"/>
      </a:accent4>
      <a:accent5>
        <a:srgbClr val="FF6101"/>
      </a:accent5>
      <a:accent6>
        <a:srgbClr val="6700C3"/>
      </a:accent6>
      <a:hlink>
        <a:srgbClr val="BFBEBD"/>
      </a:hlink>
      <a:folHlink>
        <a:srgbClr val="E0DFDE"/>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dc.ca/fr/consultation/efficacite-operationnelle/consultation-efficacite-operationnelle-conseil-formulair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31"/>
  <sheetViews>
    <sheetView showGridLines="0" tabSelected="1" zoomScale="68" zoomScaleNormal="85" workbookViewId="0">
      <selection activeCell="B18" sqref="B18"/>
    </sheetView>
  </sheetViews>
  <sheetFormatPr defaultColWidth="9.140625" defaultRowHeight="15" x14ac:dyDescent="0.25"/>
  <cols>
    <col min="2" max="2" width="197.42578125" customWidth="1"/>
  </cols>
  <sheetData>
    <row r="1" spans="2:3" ht="90.95" customHeight="1" x14ac:dyDescent="0.25"/>
    <row r="2" spans="2:3" ht="23.1" customHeight="1" x14ac:dyDescent="0.25">
      <c r="B2" s="45" t="s">
        <v>0</v>
      </c>
    </row>
    <row r="3" spans="2:3" x14ac:dyDescent="0.25">
      <c r="B3" s="2" t="s">
        <v>1</v>
      </c>
    </row>
    <row r="4" spans="2:3" x14ac:dyDescent="0.25">
      <c r="B4" s="2"/>
    </row>
    <row r="5" spans="2:3" x14ac:dyDescent="0.25">
      <c r="B5" s="2" t="s">
        <v>2</v>
      </c>
    </row>
    <row r="6" spans="2:3" ht="20.25" x14ac:dyDescent="0.25">
      <c r="B6" s="44"/>
    </row>
    <row r="7" spans="2:3" ht="30" x14ac:dyDescent="0.25">
      <c r="B7" s="6" t="s">
        <v>3</v>
      </c>
    </row>
    <row r="8" spans="2:3" x14ac:dyDescent="0.25">
      <c r="B8" s="2"/>
    </row>
    <row r="9" spans="2:3" ht="45" x14ac:dyDescent="0.25">
      <c r="B9" s="6" t="s">
        <v>4</v>
      </c>
    </row>
    <row r="10" spans="2:3" x14ac:dyDescent="0.25">
      <c r="B10" s="46" t="s">
        <v>5</v>
      </c>
    </row>
    <row r="11" spans="2:3" ht="20.25" x14ac:dyDescent="0.25">
      <c r="B11" s="1"/>
    </row>
    <row r="12" spans="2:3" ht="20.25" x14ac:dyDescent="0.25">
      <c r="B12" s="45" t="s">
        <v>6</v>
      </c>
      <c r="C12" s="2"/>
    </row>
    <row r="13" spans="2:3" x14ac:dyDescent="0.25">
      <c r="B13" s="6" t="s">
        <v>7</v>
      </c>
    </row>
    <row r="14" spans="2:3" x14ac:dyDescent="0.25">
      <c r="B14" s="6" t="s">
        <v>8</v>
      </c>
    </row>
    <row r="15" spans="2:3" x14ac:dyDescent="0.25">
      <c r="B15" s="6" t="s">
        <v>9</v>
      </c>
    </row>
    <row r="16" spans="2:3" x14ac:dyDescent="0.25">
      <c r="B16" s="52"/>
    </row>
    <row r="17" spans="2:2" ht="30" x14ac:dyDescent="0.25">
      <c r="B17" s="8" t="s">
        <v>10</v>
      </c>
    </row>
    <row r="18" spans="2:2" ht="45" x14ac:dyDescent="0.25">
      <c r="B18" s="8" t="s">
        <v>11</v>
      </c>
    </row>
    <row r="19" spans="2:2" ht="45" x14ac:dyDescent="0.25">
      <c r="B19" s="8" t="s">
        <v>12</v>
      </c>
    </row>
    <row r="20" spans="2:2" ht="30" x14ac:dyDescent="0.25">
      <c r="B20" s="8" t="s">
        <v>13</v>
      </c>
    </row>
    <row r="21" spans="2:2" ht="30" x14ac:dyDescent="0.25">
      <c r="B21" s="8" t="s">
        <v>14</v>
      </c>
    </row>
    <row r="22" spans="2:2" ht="75" x14ac:dyDescent="0.25">
      <c r="B22" s="8" t="s">
        <v>15</v>
      </c>
    </row>
    <row r="23" spans="2:2" ht="45" x14ac:dyDescent="0.25">
      <c r="B23" s="8" t="s">
        <v>16</v>
      </c>
    </row>
    <row r="24" spans="2:2" ht="45" x14ac:dyDescent="0.25">
      <c r="B24" s="8" t="s">
        <v>17</v>
      </c>
    </row>
    <row r="25" spans="2:2" ht="68.25" customHeight="1" x14ac:dyDescent="0.25">
      <c r="B25" s="8" t="s">
        <v>18</v>
      </c>
    </row>
    <row r="26" spans="2:2" ht="18.75" customHeight="1" x14ac:dyDescent="0.25">
      <c r="B26" s="6" t="s">
        <v>19</v>
      </c>
    </row>
    <row r="27" spans="2:2" ht="30" x14ac:dyDescent="0.25">
      <c r="B27" s="9" t="s">
        <v>20</v>
      </c>
    </row>
    <row r="28" spans="2:2" ht="30" x14ac:dyDescent="0.25">
      <c r="B28" s="9" t="s">
        <v>21</v>
      </c>
    </row>
    <row r="29" spans="2:2" x14ac:dyDescent="0.25">
      <c r="B29" s="9" t="s">
        <v>22</v>
      </c>
    </row>
    <row r="30" spans="2:2" x14ac:dyDescent="0.25">
      <c r="B30" s="7"/>
    </row>
    <row r="31" spans="2:2" x14ac:dyDescent="0.25">
      <c r="B31" s="7"/>
    </row>
  </sheetData>
  <hyperlinks>
    <hyperlink ref="B10" r:id="rId1" xr:uid="{D0CF31B5-AB99-468B-B062-7C61C9FD5B73}"/>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6:B54"/>
  <sheetViews>
    <sheetView showGridLines="0" topLeftCell="A25" zoomScale="74" zoomScaleNormal="118" workbookViewId="0">
      <selection activeCell="U26" sqref="U26"/>
    </sheetView>
  </sheetViews>
  <sheetFormatPr defaultColWidth="9.140625" defaultRowHeight="15" x14ac:dyDescent="0.25"/>
  <cols>
    <col min="2" max="2" width="9.140625" customWidth="1"/>
  </cols>
  <sheetData>
    <row r="46" spans="2:2" ht="15.75" x14ac:dyDescent="0.25">
      <c r="B46" s="3" t="s">
        <v>23</v>
      </c>
    </row>
    <row r="47" spans="2:2" ht="15.75" x14ac:dyDescent="0.25">
      <c r="B47" s="4" t="s">
        <v>24</v>
      </c>
    </row>
    <row r="48" spans="2:2" x14ac:dyDescent="0.25">
      <c r="B48" s="5" t="s">
        <v>25</v>
      </c>
    </row>
    <row r="49" spans="2:2" ht="15.75" x14ac:dyDescent="0.25">
      <c r="B49" s="4" t="s">
        <v>26</v>
      </c>
    </row>
    <row r="50" spans="2:2" x14ac:dyDescent="0.25">
      <c r="B50" s="5" t="s">
        <v>27</v>
      </c>
    </row>
    <row r="51" spans="2:2" ht="15.75" x14ac:dyDescent="0.25">
      <c r="B51" s="4" t="s">
        <v>28</v>
      </c>
    </row>
    <row r="52" spans="2:2" x14ac:dyDescent="0.25">
      <c r="B52" s="5" t="s">
        <v>29</v>
      </c>
    </row>
    <row r="53" spans="2:2" ht="15.75" x14ac:dyDescent="0.25">
      <c r="B53" s="4" t="s">
        <v>30</v>
      </c>
    </row>
    <row r="54" spans="2:2" x14ac:dyDescent="0.25">
      <c r="B54" s="5" t="s">
        <v>31</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9"/>
  <sheetViews>
    <sheetView showGridLines="0" zoomScale="87" zoomScaleNormal="115" workbookViewId="0">
      <selection activeCell="A12" sqref="A12:XFD12"/>
    </sheetView>
  </sheetViews>
  <sheetFormatPr defaultColWidth="9.140625" defaultRowHeight="14.25" x14ac:dyDescent="0.2"/>
  <cols>
    <col min="1" max="1" width="4.7109375" style="16" customWidth="1"/>
    <col min="2" max="2" width="45.42578125" style="16" bestFit="1" customWidth="1"/>
    <col min="3" max="3" width="14.42578125" style="16" bestFit="1" customWidth="1"/>
    <col min="4" max="4" width="4.28515625" style="16" customWidth="1"/>
    <col min="5" max="5" width="33.42578125" style="16" customWidth="1"/>
    <col min="6" max="15" width="10.7109375" style="16" customWidth="1"/>
    <col min="16" max="17" width="12.140625" style="16" bestFit="1" customWidth="1"/>
    <col min="18" max="16384" width="9.140625" style="16"/>
  </cols>
  <sheetData>
    <row r="1" spans="1:24" s="13" customFormat="1" ht="30" customHeight="1" x14ac:dyDescent="0.4">
      <c r="A1" s="49" t="s">
        <v>56</v>
      </c>
      <c r="B1" s="50"/>
      <c r="C1" s="50"/>
      <c r="D1" s="50"/>
      <c r="E1" s="50"/>
      <c r="F1" s="50"/>
      <c r="G1" s="50"/>
      <c r="H1" s="50"/>
      <c r="I1" s="51" t="s">
        <v>32</v>
      </c>
      <c r="J1" s="50"/>
      <c r="K1" s="50"/>
      <c r="L1" s="10"/>
      <c r="M1" s="10"/>
      <c r="N1" s="10"/>
      <c r="O1" s="10"/>
      <c r="P1" s="11"/>
      <c r="Q1" s="10"/>
      <c r="R1" s="12"/>
      <c r="T1" s="14"/>
      <c r="U1" s="14"/>
      <c r="X1" s="15"/>
    </row>
    <row r="2" spans="1:24" x14ac:dyDescent="0.2">
      <c r="E2" s="17"/>
      <c r="F2" s="17">
        <v>1</v>
      </c>
      <c r="G2" s="17">
        <v>2</v>
      </c>
      <c r="H2" s="17">
        <v>3</v>
      </c>
      <c r="I2" s="17">
        <v>4</v>
      </c>
      <c r="J2" s="17">
        <v>5</v>
      </c>
      <c r="K2" s="17">
        <v>6</v>
      </c>
      <c r="L2" s="17">
        <v>7</v>
      </c>
      <c r="M2" s="17">
        <v>8</v>
      </c>
      <c r="N2" s="17">
        <v>9</v>
      </c>
      <c r="O2" s="17">
        <v>10</v>
      </c>
      <c r="P2" s="17">
        <v>11</v>
      </c>
      <c r="Q2" s="17">
        <v>12</v>
      </c>
      <c r="R2" s="17"/>
    </row>
    <row r="3" spans="1:24" ht="15" x14ac:dyDescent="0.25">
      <c r="B3" s="18" t="s">
        <v>33</v>
      </c>
      <c r="E3" s="18" t="s">
        <v>34</v>
      </c>
      <c r="F3" s="18">
        <f>IF($C$6-F2&gt;0,F2,"")</f>
        <v>1</v>
      </c>
      <c r="G3" s="18">
        <f>IF($C$6-F2&gt;0,G2,"")</f>
        <v>2</v>
      </c>
      <c r="H3" s="18">
        <f>IF($C$6-G2&gt;0,H2,"")</f>
        <v>3</v>
      </c>
      <c r="I3" s="18">
        <f t="shared" ref="I3:Q3" si="0">IF($C$6-H2&gt;0,I2,"")</f>
        <v>4</v>
      </c>
      <c r="J3" s="18">
        <f t="shared" si="0"/>
        <v>5</v>
      </c>
      <c r="K3" s="18">
        <f t="shared" si="0"/>
        <v>6</v>
      </c>
      <c r="L3" s="18" t="str">
        <f t="shared" si="0"/>
        <v/>
      </c>
      <c r="M3" s="18" t="str">
        <f t="shared" si="0"/>
        <v/>
      </c>
      <c r="N3" s="18" t="str">
        <f t="shared" si="0"/>
        <v/>
      </c>
      <c r="O3" s="18" t="str">
        <f t="shared" si="0"/>
        <v/>
      </c>
      <c r="P3" s="18" t="str">
        <f t="shared" si="0"/>
        <v/>
      </c>
      <c r="Q3" s="18" t="str">
        <f t="shared" si="0"/>
        <v/>
      </c>
      <c r="R3" s="18"/>
      <c r="S3" s="18"/>
    </row>
    <row r="4" spans="1:24" x14ac:dyDescent="0.2">
      <c r="B4" s="48" t="s">
        <v>35</v>
      </c>
      <c r="C4" s="31">
        <v>400000</v>
      </c>
      <c r="E4" s="16" t="s">
        <v>36</v>
      </c>
      <c r="F4" s="41">
        <f>C19</f>
        <v>152500</v>
      </c>
      <c r="G4" s="41">
        <f>IF($C$6-F2&gt;0,F4,"")</f>
        <v>152500</v>
      </c>
      <c r="H4" s="41">
        <f t="shared" ref="H4:Q4" si="1">IF($C$6-G2&gt;0,G4,"")</f>
        <v>152500</v>
      </c>
      <c r="I4" s="41">
        <f t="shared" si="1"/>
        <v>152500</v>
      </c>
      <c r="J4" s="41">
        <f t="shared" si="1"/>
        <v>152500</v>
      </c>
      <c r="K4" s="41">
        <f t="shared" si="1"/>
        <v>152500</v>
      </c>
      <c r="L4" s="20" t="str">
        <f t="shared" si="1"/>
        <v/>
      </c>
      <c r="M4" s="20" t="str">
        <f t="shared" si="1"/>
        <v/>
      </c>
      <c r="N4" s="20" t="str">
        <f t="shared" si="1"/>
        <v/>
      </c>
      <c r="O4" s="20" t="str">
        <f t="shared" si="1"/>
        <v/>
      </c>
      <c r="P4" s="20" t="str">
        <f t="shared" si="1"/>
        <v/>
      </c>
      <c r="Q4" s="20" t="str">
        <f t="shared" si="1"/>
        <v/>
      </c>
    </row>
    <row r="5" spans="1:24" x14ac:dyDescent="0.2">
      <c r="B5" s="48" t="s">
        <v>37</v>
      </c>
      <c r="C5" s="32">
        <v>8.7499999999999994E-2</v>
      </c>
      <c r="E5" s="16" t="s">
        <v>38</v>
      </c>
      <c r="F5" s="42">
        <f>-C13</f>
        <v>-456000</v>
      </c>
      <c r="G5" s="42">
        <f>IF($C$6-F2&gt;0,0,"")</f>
        <v>0</v>
      </c>
      <c r="H5" s="42">
        <f>IF($C$6-G2&gt;0,0,"")</f>
        <v>0</v>
      </c>
      <c r="I5" s="42">
        <f t="shared" ref="I5:Q5" si="2">IF($C$6-H2&gt;0,0,"")</f>
        <v>0</v>
      </c>
      <c r="J5" s="42">
        <f t="shared" si="2"/>
        <v>0</v>
      </c>
      <c r="K5" s="42">
        <f t="shared" si="2"/>
        <v>0</v>
      </c>
      <c r="L5" s="21" t="str">
        <f t="shared" si="2"/>
        <v/>
      </c>
      <c r="M5" s="21" t="str">
        <f t="shared" si="2"/>
        <v/>
      </c>
      <c r="N5" s="21" t="str">
        <f t="shared" si="2"/>
        <v/>
      </c>
      <c r="O5" s="21" t="str">
        <f t="shared" si="2"/>
        <v/>
      </c>
      <c r="P5" s="21" t="str">
        <f t="shared" si="2"/>
        <v/>
      </c>
      <c r="Q5" s="21" t="str">
        <f t="shared" si="2"/>
        <v/>
      </c>
    </row>
    <row r="6" spans="1:24" x14ac:dyDescent="0.2">
      <c r="B6" s="48" t="s">
        <v>39</v>
      </c>
      <c r="C6" s="33">
        <v>6</v>
      </c>
      <c r="E6" s="16" t="s">
        <v>40</v>
      </c>
      <c r="F6" s="42">
        <f>-C4/C6</f>
        <v>-66666.666666666672</v>
      </c>
      <c r="G6" s="42">
        <f t="shared" ref="G6:Q6" si="3">IF($C$6-F2&gt;0,$F$6,"")</f>
        <v>-66666.666666666672</v>
      </c>
      <c r="H6" s="42">
        <f t="shared" si="3"/>
        <v>-66666.666666666672</v>
      </c>
      <c r="I6" s="42">
        <f t="shared" si="3"/>
        <v>-66666.666666666672</v>
      </c>
      <c r="J6" s="42">
        <f t="shared" si="3"/>
        <v>-66666.666666666672</v>
      </c>
      <c r="K6" s="42">
        <f t="shared" si="3"/>
        <v>-66666.666666666672</v>
      </c>
      <c r="L6" s="21" t="str">
        <f t="shared" si="3"/>
        <v/>
      </c>
      <c r="M6" s="21" t="str">
        <f t="shared" si="3"/>
        <v/>
      </c>
      <c r="N6" s="21" t="str">
        <f t="shared" si="3"/>
        <v/>
      </c>
      <c r="O6" s="21" t="str">
        <f t="shared" si="3"/>
        <v/>
      </c>
      <c r="P6" s="21" t="str">
        <f t="shared" si="3"/>
        <v/>
      </c>
      <c r="Q6" s="21" t="str">
        <f t="shared" si="3"/>
        <v/>
      </c>
    </row>
    <row r="7" spans="1:24" hidden="1" x14ac:dyDescent="0.2">
      <c r="B7" s="19"/>
      <c r="C7" s="22">
        <f>C4/(C6*12)</f>
        <v>5555.5555555555557</v>
      </c>
      <c r="E7" s="23">
        <f>C4</f>
        <v>400000</v>
      </c>
      <c r="F7" s="42">
        <f>IF(F3="","",(C4+F6))</f>
        <v>333333.33333333331</v>
      </c>
      <c r="G7" s="42">
        <f>IF(G3="","",(F7+G6))</f>
        <v>266666.66666666663</v>
      </c>
      <c r="H7" s="42">
        <f>IF(H3="","",(G7+H6))</f>
        <v>199999.99999999994</v>
      </c>
      <c r="I7" s="42">
        <f t="shared" ref="I7:Q7" si="4">IF(I3="","",(H7+I6))</f>
        <v>133333.33333333326</v>
      </c>
      <c r="J7" s="42">
        <f t="shared" si="4"/>
        <v>66666.666666666584</v>
      </c>
      <c r="K7" s="42">
        <f t="shared" si="4"/>
        <v>-8.7311491370201111E-11</v>
      </c>
      <c r="L7" s="21" t="str">
        <f t="shared" si="4"/>
        <v/>
      </c>
      <c r="M7" s="21" t="str">
        <f t="shared" si="4"/>
        <v/>
      </c>
      <c r="N7" s="21" t="str">
        <f t="shared" si="4"/>
        <v/>
      </c>
      <c r="O7" s="21" t="str">
        <f t="shared" si="4"/>
        <v/>
      </c>
      <c r="P7" s="21" t="str">
        <f t="shared" si="4"/>
        <v/>
      </c>
      <c r="Q7" s="21" t="str">
        <f t="shared" si="4"/>
        <v/>
      </c>
      <c r="R7" s="21"/>
    </row>
    <row r="8" spans="1:24" x14ac:dyDescent="0.2">
      <c r="C8" s="24"/>
      <c r="E8" s="16" t="s">
        <v>41</v>
      </c>
      <c r="F8" s="42" cm="1">
        <f t="array" aca="1" ref="F8" ca="1">-IF(F3="","",IF(SUMPRODUCT(MAX(0, E7 - (ROW(INDIRECT("1:"&amp;$C$6*12))-1) * $C$7) * ($C$5/12)) &lt;= 0, 0, SUMPRODUCT(MAX(0, E7 - (ROW(INDIRECT("1:"&amp;$C$6*12))-1) * $C$7) * ($C$5/12) * 12)))</f>
        <v>-35000</v>
      </c>
      <c r="G8" s="42" cm="1">
        <f t="array" aca="1" ref="G8" ca="1">IF(G3="", "", IF(SUMPRODUCT(MAX(0, F7 - (ROW(INDIRECT("1:"&amp;$C$6*12))-1) * $C$7) * ($C$5/12)) &lt;= 0, 0, -SUMPRODUCT(MAX(0, F7 - (ROW(INDIRECT("1:"&amp;$C$6*12))-1) * $C$7) * ($C$5/12) * 12)))</f>
        <v>-29166.666666666664</v>
      </c>
      <c r="H8" s="42" cm="1">
        <f t="array" aca="1" ref="H8" ca="1">IF(H3="", "", IF(SUMPRODUCT(MAX(0, G7 - (ROW(INDIRECT("1:"&amp;$C$6*12))-1) * $C$7) * ($C$5/12)) &lt;= 0, 0, -SUMPRODUCT(MAX(0, G7 - (ROW(INDIRECT("1:"&amp;$C$6*12))-1) * $C$7) * ($C$5/12) * 12)))</f>
        <v>-23333.333333333328</v>
      </c>
      <c r="I8" s="42" cm="1">
        <f t="array" aca="1" ref="I8" ca="1">IF(I3="", "", IF(SUMPRODUCT(MAX(0, H7 - (ROW(INDIRECT("1:"&amp;$C$6*12))-1) * $C$7) * ($C$5/12)) &lt;= 0, 0, -SUMPRODUCT(MAX(0, H7 - (ROW(INDIRECT("1:"&amp;$C$6*12))-1) * $C$7) * ($C$5/12) * 12)))</f>
        <v>-17499.999999999993</v>
      </c>
      <c r="J8" s="42" cm="1">
        <f t="array" aca="1" ref="J8" ca="1">IF(J3="", "", IF(SUMPRODUCT(MAX(0, I7 - (ROW(INDIRECT("1:"&amp;$C$6*12))-1) * $C$7) * ($C$5/12)) &lt;= 0, 0, -SUMPRODUCT(MAX(0, I7 - (ROW(INDIRECT("1:"&amp;$C$6*12))-1) * $C$7) * ($C$5/12) * 12)))</f>
        <v>-11666.666666666659</v>
      </c>
      <c r="K8" s="42" cm="1">
        <f t="array" aca="1" ref="K8" ca="1">IF(K3="", "", IF(SUMPRODUCT(MAX(0, J7 - (ROW(INDIRECT("1:"&amp;$C$6*12))-1) * $C$7) * ($C$5/12)) &lt;= 0, 0, -SUMPRODUCT(MAX(0, J7 - (ROW(INDIRECT("1:"&amp;$C$6*12))-1) * $C$7) * ($C$5/12) * 12)))</f>
        <v>-5833.3333333333258</v>
      </c>
      <c r="L8" s="21" t="str" cm="1">
        <f t="array" aca="1" ref="L8" ca="1">IF(L3="", "", IF(SUMPRODUCT(MAX(0, K7 - (ROW(INDIRECT("1:"&amp;$C$6*12))-1) * $C$7) * ($C$5/12)) &lt;= 0, 0, -SUMPRODUCT(MAX(0, K7 - (ROW(INDIRECT("1:"&amp;$C$6*12))-1) * $C$7) * ($C$5/12) * 12)))</f>
        <v/>
      </c>
      <c r="M8" s="21" t="str" cm="1">
        <f t="array" aca="1" ref="M8" ca="1">IF(M3="", "", IF(SUMPRODUCT(MAX(0, L7 - (ROW(INDIRECT("1:"&amp;$C$6*12))-1) * $C$7) * ($C$5/12)) &lt;= 0, 0, -SUMPRODUCT(MAX(0, L7 - (ROW(INDIRECT("1:"&amp;$C$6*12))-1) * $C$7) * ($C$5/12) * 12)))</f>
        <v/>
      </c>
      <c r="N8" s="21" t="str" cm="1">
        <f t="array" aca="1" ref="N8" ca="1">IF(N3="", "", IF(SUMPRODUCT(MAX(0, M7 - (ROW(INDIRECT("1:"&amp;$C$6*12))-1) * $C$7) * ($C$5/12)) &lt;= 0, 0, -SUMPRODUCT(MAX(0, M7 - (ROW(INDIRECT("1:"&amp;$C$6*12))-1) * $C$7) * ($C$5/12) * 12)))</f>
        <v/>
      </c>
      <c r="O8" s="21" t="str" cm="1">
        <f t="array" aca="1" ref="O8" ca="1">IF(O3="", "", IF(SUMPRODUCT(MAX(0, N7 - (ROW(INDIRECT("1:"&amp;$C$6*12))-1) * $C$7) * ($C$5/12)) &lt;= 0, 0, -SUMPRODUCT(MAX(0, N7 - (ROW(INDIRECT("1:"&amp;$C$6*12))-1) * $C$7) * ($C$5/12) * 12)))</f>
        <v/>
      </c>
      <c r="P8" s="21" t="str" cm="1">
        <f t="array" aca="1" ref="P8" ca="1">IF(P3="", "", IF(SUMPRODUCT(MAX(0, O7 - (ROW(INDIRECT("1:"&amp;$C$6*12))-1) * $C$7) * ($C$5/12)) &lt;= 0, 0, -SUMPRODUCT(MAX(0, O7 - (ROW(INDIRECT("1:"&amp;$C$6*12))-1) * $C$7) * ($C$5/12) * 12)))</f>
        <v/>
      </c>
      <c r="Q8" s="21" t="str" cm="1">
        <f t="array" aca="1" ref="Q8" ca="1">IF(Q3="", "", IF(SUMPRODUCT(MAX(0, P7 - (ROW(INDIRECT("1:"&amp;$C$6*12))-1) * $C$7) * ($C$5/12)) &lt;= 0, 0, -SUMPRODUCT(MAX(0, P7 - (ROW(INDIRECT("1:"&amp;$C$6*12))-1) * $C$7) * ($C$5/12) * 12)))</f>
        <v/>
      </c>
      <c r="R8" s="21"/>
    </row>
    <row r="9" spans="1:24" ht="15" x14ac:dyDescent="0.25">
      <c r="B9" s="18" t="s">
        <v>42</v>
      </c>
      <c r="C9" s="24"/>
      <c r="E9" s="16" t="s">
        <v>43</v>
      </c>
      <c r="F9" s="43">
        <f ca="1">SUM(F4:F8)</f>
        <v>-71833.333333333372</v>
      </c>
      <c r="G9" s="43">
        <f ca="1">IF(G3="","",SUM(G4:G8))</f>
        <v>323333.33333333326</v>
      </c>
      <c r="H9" s="43">
        <f t="shared" ref="H9:Q9" ca="1" si="5">IF(H3="","",SUM(H4:H8))</f>
        <v>262499.99999999994</v>
      </c>
      <c r="I9" s="43">
        <f t="shared" ca="1" si="5"/>
        <v>201666.66666666657</v>
      </c>
      <c r="J9" s="43">
        <f t="shared" ca="1" si="5"/>
        <v>140833.33333333326</v>
      </c>
      <c r="K9" s="43">
        <f t="shared" ca="1" si="5"/>
        <v>79999.999999999913</v>
      </c>
      <c r="L9" s="25" t="str">
        <f t="shared" si="5"/>
        <v/>
      </c>
      <c r="M9" s="25" t="str">
        <f t="shared" si="5"/>
        <v/>
      </c>
      <c r="N9" s="25" t="str">
        <f t="shared" si="5"/>
        <v/>
      </c>
      <c r="O9" s="25" t="str">
        <f t="shared" si="5"/>
        <v/>
      </c>
      <c r="P9" s="25" t="str">
        <f t="shared" si="5"/>
        <v/>
      </c>
      <c r="Q9" s="25" t="str">
        <f t="shared" si="5"/>
        <v/>
      </c>
      <c r="R9" s="26"/>
      <c r="S9" s="26"/>
      <c r="T9" s="26"/>
      <c r="U9" s="26"/>
      <c r="V9" s="26"/>
      <c r="W9" s="26"/>
    </row>
    <row r="10" spans="1:24" ht="15" thickBot="1" x14ac:dyDescent="0.25">
      <c r="B10" s="48" t="s">
        <v>44</v>
      </c>
      <c r="C10" s="31">
        <v>178000</v>
      </c>
      <c r="F10" s="27">
        <f ca="1">F9</f>
        <v>-71833.333333333372</v>
      </c>
      <c r="G10" s="27">
        <f ca="1">IF(G3="","",F10+G9)</f>
        <v>251499.99999999988</v>
      </c>
      <c r="H10" s="27">
        <f ca="1">IF(H3="","",G10+H9)</f>
        <v>513999.99999999983</v>
      </c>
      <c r="I10" s="27">
        <f t="shared" ref="I10:Q10" ca="1" si="6">IF(I3="","",H10+I9)</f>
        <v>715666.6666666664</v>
      </c>
      <c r="J10" s="27">
        <f t="shared" ca="1" si="6"/>
        <v>856499.99999999965</v>
      </c>
      <c r="K10" s="27">
        <f t="shared" ca="1" si="6"/>
        <v>936499.99999999953</v>
      </c>
      <c r="L10" s="27" t="str">
        <f t="shared" si="6"/>
        <v/>
      </c>
      <c r="M10" s="27" t="str">
        <f t="shared" si="6"/>
        <v/>
      </c>
      <c r="N10" s="27" t="str">
        <f t="shared" si="6"/>
        <v/>
      </c>
      <c r="O10" s="27" t="str">
        <f t="shared" si="6"/>
        <v/>
      </c>
      <c r="P10" s="27" t="str">
        <f t="shared" si="6"/>
        <v/>
      </c>
      <c r="Q10" s="27" t="str">
        <f t="shared" si="6"/>
        <v/>
      </c>
      <c r="R10" s="27"/>
    </row>
    <row r="11" spans="1:24" ht="15" x14ac:dyDescent="0.25">
      <c r="B11" s="48" t="s">
        <v>45</v>
      </c>
      <c r="C11" s="33">
        <v>2</v>
      </c>
      <c r="E11" s="35" t="s">
        <v>46</v>
      </c>
      <c r="F11" s="36">
        <f ca="1">((SUM(F9:Q9) - (C13 + SUM(F6:Q8))) / (C13 + SUM(F6:Q8)))*100</f>
        <v>0.32137118371719353</v>
      </c>
    </row>
    <row r="12" spans="1:24" ht="15" x14ac:dyDescent="0.25">
      <c r="B12" s="48" t="s">
        <v>47</v>
      </c>
      <c r="C12" s="31">
        <v>50000</v>
      </c>
      <c r="E12" s="37" t="s">
        <v>48</v>
      </c>
      <c r="F12" s="38">
        <f ca="1">IF(F11&lt;=0,"Negative",(1+$F$11)^(1/$C$6)-1)</f>
        <v>4.7540458042557132E-2</v>
      </c>
      <c r="G12" s="28"/>
      <c r="H12" s="29"/>
      <c r="I12" s="29"/>
      <c r="J12" s="29"/>
      <c r="K12" s="29"/>
      <c r="L12" s="29"/>
      <c r="M12" s="29"/>
      <c r="N12" s="29"/>
      <c r="O12" s="29"/>
      <c r="P12" s="29"/>
      <c r="Q12" s="29"/>
    </row>
    <row r="13" spans="1:24" ht="15.75" thickBot="1" x14ac:dyDescent="0.3">
      <c r="B13" s="47" t="s">
        <v>49</v>
      </c>
      <c r="C13" s="34">
        <f>(C10+C12)*C11</f>
        <v>456000</v>
      </c>
      <c r="E13" s="39" t="s">
        <v>50</v>
      </c>
      <c r="F13" s="40" cm="1">
        <f t="array" aca="1" ref="F13" ca="1">IF(F11&lt;=0,"Beyond loan",MATCH(TRUE, F10:R10 &gt;= C13, 0))</f>
        <v>3</v>
      </c>
      <c r="G13" s="30"/>
      <c r="H13" s="30"/>
      <c r="I13" s="30"/>
      <c r="J13" s="30"/>
      <c r="K13" s="30"/>
      <c r="L13" s="30"/>
      <c r="M13" s="30"/>
      <c r="N13" s="30"/>
      <c r="O13" s="30"/>
      <c r="P13" s="30"/>
      <c r="Q13" s="30"/>
    </row>
    <row r="14" spans="1:24" ht="15" x14ac:dyDescent="0.25">
      <c r="B14" s="18"/>
    </row>
    <row r="15" spans="1:24" ht="15" x14ac:dyDescent="0.25">
      <c r="B15" s="18" t="s">
        <v>51</v>
      </c>
      <c r="C15" s="26"/>
    </row>
    <row r="16" spans="1:24" x14ac:dyDescent="0.2">
      <c r="B16" s="48" t="s">
        <v>52</v>
      </c>
      <c r="C16" s="31">
        <v>125000</v>
      </c>
    </row>
    <row r="17" spans="2:3" x14ac:dyDescent="0.2">
      <c r="B17" s="48" t="s">
        <v>53</v>
      </c>
      <c r="C17" s="31">
        <v>50000</v>
      </c>
    </row>
    <row r="18" spans="2:3" x14ac:dyDescent="0.2">
      <c r="B18" s="48" t="s">
        <v>54</v>
      </c>
      <c r="C18" s="31">
        <v>22500</v>
      </c>
    </row>
    <row r="19" spans="2:3" ht="15" x14ac:dyDescent="0.25">
      <c r="B19" s="47" t="s">
        <v>55</v>
      </c>
      <c r="C19" s="34">
        <f>C16+C17-C18</f>
        <v>152500</v>
      </c>
    </row>
  </sheetData>
  <sheetProtection selectLockedCells="1"/>
  <pageMargins left="0.7" right="0.7" top="0.75" bottom="0.75" header="0.3" footer="0.3"/>
  <pageSetup orientation="portrait" horizontalDpi="1200" verticalDpi="1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DC Business Value Document" ma:contentTypeID="0x010100C085E17D6B1D4387A3F3C27C8D7960FB006732DBC84B6B4C33BD052CEC2CCF6B2C0017BDA33E53195A488DF6C4FB6C2D19AC" ma:contentTypeVersion="20" ma:contentTypeDescription="Business value content type for collabware" ma:contentTypeScope="" ma:versionID="3905c4c3caa744bfb4c17ba63be0b955">
  <xsd:schema xmlns:xsd="http://www.w3.org/2001/XMLSchema" xmlns:xs="http://www.w3.org/2001/XMLSchema" xmlns:p="http://schemas.microsoft.com/office/2006/metadata/properties" xmlns:ns2="1dec4731-9845-4c5c-9c13-5cbe24bc0acd" targetNamespace="http://schemas.microsoft.com/office/2006/metadata/properties" ma:root="true" ma:fieldsID="bdf3d93a4e873683695a33e3fb37ec9a" ns2:_="">
    <xsd:import namespace="1dec4731-9845-4c5c-9c13-5cbe24bc0acd"/>
    <xsd:element name="properties">
      <xsd:complexType>
        <xsd:sequence>
          <xsd:element name="documentManagement">
            <xsd:complexType>
              <xsd:all>
                <xsd:element ref="ns2:BDCECM_PersonalInformation" minOccurs="0"/>
                <xsd:element ref="ns2:BDCECM_EssentialRecord" minOccurs="0"/>
                <xsd:element ref="ns2:BDCECMMailOriginalSubject" minOccurs="0"/>
                <xsd:element ref="ns2:BDCECM_BusinessStatus" minOccurs="0"/>
                <xsd:element ref="ns2:BDCECM_ClosingDate" minOccurs="0"/>
                <xsd:element ref="ns2:BDCECMMailObject" minOccurs="0"/>
                <xsd:element ref="ns2:BDCECMMailDate" minOccurs="0"/>
                <xsd:element ref="ns2:BDCECMMailFrom" minOccurs="0"/>
                <xsd:element ref="ns2:BDCECMMailTo" minOccurs="0"/>
                <xsd:element ref="ns2:BDCECMMailAttachments" minOccurs="0"/>
                <xsd:element ref="ns2:BDCECMMailCc" minOccurs="0"/>
                <xsd:element ref="ns2:BDCECMMailImportance" minOccurs="0"/>
                <xsd:element ref="ns2:BDCECMMailReplyTo" minOccurs="0"/>
                <xsd:element ref="ns2:nafdf7a42f644c5e834b860c7ffaece5" minOccurs="0"/>
                <xsd:element ref="ns2:TaxCatchAll" minOccurs="0"/>
                <xsd:element ref="ns2:nd3594618ca347b0830edb8d861d1405" minOccurs="0"/>
                <xsd:element ref="ns2:TaxCatchAllLabel" minOccurs="0"/>
                <xsd:element ref="ns2:p1d5d90637b843e89d9c4445e3979fd3" minOccurs="0"/>
                <xsd:element ref="ns2:j9ae1621eadf48c487cc3d45cc4e09c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ec4731-9845-4c5c-9c13-5cbe24bc0acd" elementFormDefault="qualified">
    <xsd:import namespace="http://schemas.microsoft.com/office/2006/documentManagement/types"/>
    <xsd:import namespace="http://schemas.microsoft.com/office/infopath/2007/PartnerControls"/>
    <xsd:element name="BDCECM_PersonalInformation" ma:index="3" nillable="true" ma:displayName="Personal Information" ma:default="0" ma:internalName="BDCECM_PersonalInformation">
      <xsd:simpleType>
        <xsd:restriction base="dms:Boolean"/>
      </xsd:simpleType>
    </xsd:element>
    <xsd:element name="BDCECM_EssentialRecord" ma:index="4" nillable="true" ma:displayName="Essential Record" ma:default="0" ma:internalName="BDCECM_EssentialRecord">
      <xsd:simpleType>
        <xsd:restriction base="dms:Boolean"/>
      </xsd:simpleType>
    </xsd:element>
    <xsd:element name="BDCECMMailOriginalSubject" ma:index="6" nillable="true" ma:displayName="Original Subject" ma:internalName="BDCECMMailOriginalSubject">
      <xsd:simpleType>
        <xsd:restriction base="dms:Text">
          <xsd:maxLength value="255"/>
        </xsd:restriction>
      </xsd:simpleType>
    </xsd:element>
    <xsd:element name="BDCECM_BusinessStatus" ma:index="7" nillable="true" ma:displayName="Business Status" ma:internalName="BDCECM_BusinessStatus">
      <xsd:simpleType>
        <xsd:restriction base="dms:Text">
          <xsd:maxLength value="255"/>
        </xsd:restriction>
      </xsd:simpleType>
    </xsd:element>
    <xsd:element name="BDCECM_ClosingDate" ma:index="8" nillable="true" ma:displayName="Closing Date" ma:format="DateOnly" ma:internalName="BDCECM_ClosingDate">
      <xsd:simpleType>
        <xsd:restriction base="dms:DateTime"/>
      </xsd:simpleType>
    </xsd:element>
    <xsd:element name="BDCECMMailObject" ma:index="11" nillable="true" ma:displayName="Email Subject" ma:internalName="BDCECMMailObject">
      <xsd:simpleType>
        <xsd:restriction base="dms:Text">
          <xsd:maxLength value="255"/>
        </xsd:restriction>
      </xsd:simpleType>
    </xsd:element>
    <xsd:element name="BDCECMMailDate" ma:index="12" nillable="true" ma:displayName="Email Date" ma:format="DateOnly" ma:indexed="true" ma:internalName="BDCECMMailDate">
      <xsd:simpleType>
        <xsd:restriction base="dms:DateTime"/>
      </xsd:simpleType>
    </xsd:element>
    <xsd:element name="BDCECMMailFrom" ma:index="13" nillable="true" ma:displayName="Email From" ma:internalName="BDCECMMailFrom">
      <xsd:simpleType>
        <xsd:restriction base="dms:Text">
          <xsd:maxLength value="255"/>
        </xsd:restriction>
      </xsd:simpleType>
    </xsd:element>
    <xsd:element name="BDCECMMailTo" ma:index="14" nillable="true" ma:displayName="Email To" ma:internalName="BDCECMMailTo">
      <xsd:simpleType>
        <xsd:restriction base="dms:Text">
          <xsd:maxLength value="255"/>
        </xsd:restriction>
      </xsd:simpleType>
    </xsd:element>
    <xsd:element name="BDCECMMailAttachments" ma:index="15" nillable="true" ma:displayName="Email Attachements" ma:default="0" ma:internalName="BDCECMMailAttachments">
      <xsd:simpleType>
        <xsd:restriction base="dms:Boolean"/>
      </xsd:simpleType>
    </xsd:element>
    <xsd:element name="BDCECMMailCc" ma:index="16" nillable="true" ma:displayName="Email CC" ma:internalName="BDCECMMailCc">
      <xsd:simpleType>
        <xsd:restriction base="dms:Text">
          <xsd:maxLength value="255"/>
        </xsd:restriction>
      </xsd:simpleType>
    </xsd:element>
    <xsd:element name="BDCECMMailImportance" ma:index="17" nillable="true" ma:displayName="Email Importance" ma:internalName="BDCECMMailImportance">
      <xsd:simpleType>
        <xsd:restriction base="dms:Text">
          <xsd:maxLength value="255"/>
        </xsd:restriction>
      </xsd:simpleType>
    </xsd:element>
    <xsd:element name="BDCECMMailReplyTo" ma:index="18" nillable="true" ma:displayName="Reply-To" ma:internalName="BDCECMMailReplyTo">
      <xsd:simpleType>
        <xsd:restriction base="dms:Text">
          <xsd:maxLength value="255"/>
        </xsd:restriction>
      </xsd:simpleType>
    </xsd:element>
    <xsd:element name="nafdf7a42f644c5e834b860c7ffaece5" ma:index="23" nillable="true" ma:taxonomy="true" ma:internalName="nafdf7a42f644c5e834b860c7ffaece5" ma:taxonomyFieldName="BDCECM_RecordSeries" ma:displayName="Record Series" ma:default="" ma:fieldId="{7afdf7a4-2f64-4c5e-834b-860c7ffaece5}" ma:sspId="810e7a61-09d7-4dba-9ecd-2c17461f1b87" ma:termSetId="3ec1736a-1696-4339-a19f-9b937aa75315" ma:anchorId="00000000-0000-0000-0000-000000000000" ma:open="false" ma:isKeyword="false">
      <xsd:complexType>
        <xsd:sequence>
          <xsd:element ref="pc:Terms" minOccurs="0" maxOccurs="1"/>
        </xsd:sequence>
      </xsd:complexType>
    </xsd:element>
    <xsd:element name="TaxCatchAll" ma:index="24" nillable="true" ma:displayName="Taxonomy Catch All Column" ma:description="" ma:hidden="true" ma:list="{f83b1925-e63a-4f8b-9d25-1f0c198db984}" ma:internalName="TaxCatchAll" ma:showField="CatchAllData" ma:web="c217651f-c3bd-42a1-8183-c8d279105908">
      <xsd:complexType>
        <xsd:complexContent>
          <xsd:extension base="dms:MultiChoiceLookup">
            <xsd:sequence>
              <xsd:element name="Value" type="dms:Lookup" maxOccurs="unbounded" minOccurs="0" nillable="true"/>
            </xsd:sequence>
          </xsd:extension>
        </xsd:complexContent>
      </xsd:complexType>
    </xsd:element>
    <xsd:element name="nd3594618ca347b0830edb8d861d1405" ma:index="26" nillable="true" ma:taxonomy="true" ma:internalName="nd3594618ca347b0830edb8d861d1405" ma:taxonomyFieldName="BDCECM_SMCFunc" ma:displayName="SMC Function" ma:default="" ma:fieldId="{7d359461-8ca3-47b0-830e-db8d861d1405}" ma:sspId="810e7a61-09d7-4dba-9ecd-2c17461f1b87" ma:termSetId="e54a0684-1ead-42b5-9977-99a6fd140189" ma:anchorId="00000000-0000-0000-0000-000000000000" ma:open="false" ma:isKeyword="false">
      <xsd:complexType>
        <xsd:sequence>
          <xsd:element ref="pc:Terms" minOccurs="0" maxOccurs="1"/>
        </xsd:sequence>
      </xsd:complexType>
    </xsd:element>
    <xsd:element name="TaxCatchAllLabel" ma:index="27" nillable="true" ma:displayName="Taxonomy Catch All Column1" ma:description="" ma:hidden="true" ma:list="{f83b1925-e63a-4f8b-9d25-1f0c198db984}" ma:internalName="TaxCatchAllLabel" ma:readOnly="true" ma:showField="CatchAllDataLabel" ma:web="c217651f-c3bd-42a1-8183-c8d279105908">
      <xsd:complexType>
        <xsd:complexContent>
          <xsd:extension base="dms:MultiChoiceLookup">
            <xsd:sequence>
              <xsd:element name="Value" type="dms:Lookup" maxOccurs="unbounded" minOccurs="0" nillable="true"/>
            </xsd:sequence>
          </xsd:extension>
        </xsd:complexContent>
      </xsd:complexType>
    </xsd:element>
    <xsd:element name="p1d5d90637b843e89d9c4445e3979fd3" ma:index="28" nillable="true" ma:taxonomy="true" ma:internalName="p1d5d90637b843e89d9c4445e3979fd3" ma:taxonomyFieldName="BDCECM_InformationSecurityCategorization" ma:displayName="Information Security Categorization" ma:default="" ma:fieldId="{91d5d906-37b8-43e8-9d9c-4445e3979fd3}" ma:sspId="810e7a61-09d7-4dba-9ecd-2c17461f1b87" ma:termSetId="16f48825-0f82-4b35-9735-195c1943399f" ma:anchorId="00000000-0000-0000-0000-000000000000" ma:open="false" ma:isKeyword="false">
      <xsd:complexType>
        <xsd:sequence>
          <xsd:element ref="pc:Terms" minOccurs="0" maxOccurs="1"/>
        </xsd:sequence>
      </xsd:complexType>
    </xsd:element>
    <xsd:element name="j9ae1621eadf48c487cc3d45cc4e09cc" ma:index="29" nillable="true" ma:taxonomy="true" ma:internalName="j9ae1621eadf48c487cc3d45cc4e09cc" ma:taxonomyFieldName="BDCECM_DispApprover" ma:displayName="Disposition Approver" ma:default="" ma:fieldId="{39ae1621-eadf-48c4-87cc-3d45cc4e09cc}" ma:sspId="810e7a61-09d7-4dba-9ecd-2c17461f1b87" ma:termSetId="e54a0684-1ead-42b5-9977-99a6fd14018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Type de contenu"/>
        <xsd:element ref="dc:title" minOccurs="0" maxOccurs="1" ma:index="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19acf90-ae23-49dd-9994-2eae186b0bc2" xsi:nil="true"/>
    <lcf76f155ced4ddcb4097134ff3c332f xmlns="5233b800-6121-49b7-93d3-39d648565aeb">
      <Terms xmlns="http://schemas.microsoft.com/office/infopath/2007/PartnerControls"/>
    </lcf76f155ced4ddcb4097134ff3c332f>
    <TransactionDetail xmlns="5233b800-6121-49b7-93d3-39d648565aeb" xsi:nil="true"/>
    <SharedWithUsers xmlns="e19acf90-ae23-49dd-9994-2eae186b0bc2">
      <UserInfo>
        <DisplayName>LANDRY, Loraine (MTL)</DisplayName>
        <AccountId>291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DAF28D5D509CC43AA3DB8B0F9A18F6D" ma:contentTypeVersion="19" ma:contentTypeDescription="Create a new document." ma:contentTypeScope="" ma:versionID="b51db7e335fdadd6ef6400230f7c0c57">
  <xsd:schema xmlns:xsd="http://www.w3.org/2001/XMLSchema" xmlns:xs="http://www.w3.org/2001/XMLSchema" xmlns:p="http://schemas.microsoft.com/office/2006/metadata/properties" xmlns:ns2="5233b800-6121-49b7-93d3-39d648565aeb" xmlns:ns3="e19acf90-ae23-49dd-9994-2eae186b0bc2" targetNamespace="http://schemas.microsoft.com/office/2006/metadata/properties" ma:root="true" ma:fieldsID="6471881e0b909c737fcc5108c2b4ecf8" ns2:_="" ns3:_="">
    <xsd:import namespace="5233b800-6121-49b7-93d3-39d648565aeb"/>
    <xsd:import namespace="e19acf90-ae23-49dd-9994-2eae186b0bc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TransactionDet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33b800-6121-49b7-93d3-39d648565a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52831c-376b-47e6-ab7c-26234f4da6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ransactionDetail" ma:index="26" nillable="true" ma:displayName="Transaction Detail" ma:format="Dropdown" ma:internalName="TransactionDetail">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9acf90-ae23-49dd-9994-2eae186b0bc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ac099f9-670d-40a4-90c4-2d3eb3e8145c}" ma:internalName="TaxCatchAll" ma:showField="CatchAllData" ma:web="e19acf90-ae23-49dd-9994-2eae186b0b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C75879-9A7E-427F-B2A3-2ACEE91DE6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ec4731-9845-4c5c-9c13-5cbe24bc0a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89C101-D790-4FC0-8D9C-426DB9F3F9E4}">
  <ds:schemaRefs>
    <ds:schemaRef ds:uri="http://www.w3.org/XML/1998/namespace"/>
    <ds:schemaRef ds:uri="http://schemas.microsoft.com/office/infopath/2007/PartnerControls"/>
    <ds:schemaRef ds:uri="http://purl.org/dc/terms/"/>
    <ds:schemaRef ds:uri="http://schemas.microsoft.com/office/2006/documentManagement/types"/>
    <ds:schemaRef ds:uri="http://purl.org/dc/dcmitype/"/>
    <ds:schemaRef ds:uri="1dec4731-9845-4c5c-9c13-5cbe24bc0acd"/>
    <ds:schemaRef ds:uri="http://schemas.microsoft.com/office/2006/metadata/propertie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55CA011B-081D-47FC-98DB-F2D18C95E5EF}">
  <ds:schemaRefs>
    <ds:schemaRef ds:uri="http://schemas.microsoft.com/sharepoint/v3/contenttype/forms"/>
  </ds:schemaRefs>
</ds:datastoreItem>
</file>

<file path=customXml/itemProps4.xml><?xml version="1.0" encoding="utf-8"?>
<ds:datastoreItem xmlns:ds="http://schemas.openxmlformats.org/officeDocument/2006/customXml" ds:itemID="{9DB157A2-B582-4F54-B4C7-CA044C1011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Cashflow concept</vt:lpstr>
      <vt:lpstr>Automation ROI calculator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ROBERTSON, Nigel (TORONTO)</dc:creator>
  <cp:keywords/>
  <dc:description/>
  <cp:lastModifiedBy>Divishani Bangaar</cp:lastModifiedBy>
  <cp:revision/>
  <dcterms:created xsi:type="dcterms:W3CDTF">2023-12-04T14:14:24Z</dcterms:created>
  <dcterms:modified xsi:type="dcterms:W3CDTF">2026-09-23T16:57:33Z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0x010100DDAF28D5D509CC43AA3DB8B0F9A18F6D</vt:lpwstr>
  </property>
  <property fmtid="{D5CDD505-2E9C-101B-9397-08002B2CF9AE}" pid="3" name="MediaServiceImageTags">
    <vt:lpwstr/>
  </property>
  <property fmtid="{D5CDD505-2E9C-101B-9397-08002B2CF9AE}" pid="4" name="BDCECM_InformationSecurityCategorization">
    <vt:lpwstr>1;#Limited|df490007-b3cd-426a-8013-ffab46985cca</vt:lpwstr>
  </property>
  <property fmtid="{D5CDD505-2E9C-101B-9397-08002B2CF9AE}" pid="5" name="BDCECM_SMCFunc">
    <vt:lpwstr>2;#Chief Marketing Officer|3c451643-81d1-4553-841b-1630206b6b36</vt:lpwstr>
  </property>
  <property fmtid="{D5CDD505-2E9C-101B-9397-08002B2CF9AE}" pid="6" name="BDCECM_DispApprover">
    <vt:lpwstr>309;#VP Sales Enablement|f2633282-d232-4df7-9461-c943cd1c0ee3</vt:lpwstr>
  </property>
  <property fmtid="{D5CDD505-2E9C-101B-9397-08002B2CF9AE}" pid="7" name="BDCECM_RecordSeries">
    <vt:lpwstr>1717;#1525-10 - Strategy|a32d328d-008b-4a61-9b10-c2b3234467c2</vt:lpwstr>
  </property>
  <property fmtid="{D5CDD505-2E9C-101B-9397-08002B2CF9AE}" pid="8" name="lcf76f155ced4ddcb4097134ff3c332f">
    <vt:lpwstr/>
  </property>
  <property fmtid="{D5CDD505-2E9C-101B-9397-08002B2CF9AE}" pid="9" name="xd_ProgID">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y fmtid="{D5CDD505-2E9C-101B-9397-08002B2CF9AE}" pid="14" name="xd_Signature">
    <vt:bool>false</vt:bool>
  </property>
  <property fmtid="{D5CDD505-2E9C-101B-9397-08002B2CF9AE}" pid="15" name="SharedWithUsers">
    <vt:lpwstr>291;#LANDRY, Loraine (MTL)</vt:lpwstr>
  </property>
</Properties>
</file>