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comoxvalleydivision-my.sharepoint.com/personal/jdarby_comoxvalleydivision_ca/Documents/Desktop/"/>
    </mc:Choice>
  </mc:AlternateContent>
  <xr:revisionPtr revIDLastSave="0" documentId="8_{7E864E32-845D-4ED3-880F-9D4E02D3E094}" xr6:coauthVersionLast="47" xr6:coauthVersionMax="47" xr10:uidLastSave="{00000000-0000-0000-0000-000000000000}"/>
  <bookViews>
    <workbookView xWindow="-108" yWindow="-108" windowWidth="23256" windowHeight="13896" xr2:uid="{F592AE66-0B29-BE4B-A19C-6C20CCCD5BAC}"/>
  </bookViews>
  <sheets>
    <sheet name="Income Comparison Tool" sheetId="1" r:id="rId1"/>
    <sheet name="Summary" sheetId="3" r:id="rId2"/>
    <sheet name="Yes No"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5" i="1" l="1"/>
  <c r="F45" i="1"/>
  <c r="B45" i="1"/>
  <c r="K54" i="1" l="1"/>
  <c r="F54" i="1"/>
  <c r="B54" i="1"/>
  <c r="K51" i="1"/>
  <c r="F51" i="1"/>
  <c r="B51" i="1"/>
  <c r="K48" i="1"/>
  <c r="F48" i="1"/>
  <c r="K47" i="1"/>
  <c r="F47" i="1"/>
  <c r="B47" i="1"/>
  <c r="K46" i="1"/>
  <c r="F46" i="1"/>
  <c r="K44" i="1"/>
  <c r="F44" i="1"/>
  <c r="B44" i="1"/>
  <c r="K43" i="1"/>
  <c r="B75" i="1"/>
  <c r="F43" i="1"/>
  <c r="B43" i="1"/>
  <c r="K53" i="1"/>
  <c r="F53" i="1"/>
  <c r="B53" i="1"/>
  <c r="K52" i="1"/>
  <c r="F52" i="1"/>
  <c r="B52" i="1"/>
  <c r="K50" i="1"/>
  <c r="F50" i="1"/>
  <c r="K49" i="1"/>
  <c r="F49" i="1"/>
  <c r="B50" i="1"/>
  <c r="B82" i="1"/>
  <c r="B49" i="1"/>
  <c r="B46" i="1" l="1"/>
  <c r="B63" i="1"/>
  <c r="F65" i="1"/>
  <c r="F64" i="1"/>
  <c r="B80" i="1"/>
  <c r="K83" i="1"/>
  <c r="F83" i="1"/>
  <c r="K56" i="1"/>
  <c r="F56" i="1"/>
  <c r="B48" i="1"/>
  <c r="K95" i="1"/>
  <c r="K97" i="1"/>
  <c r="K96" i="1"/>
  <c r="F96" i="1"/>
  <c r="F95" i="1"/>
  <c r="F94" i="1"/>
  <c r="B94" i="1"/>
  <c r="B93" i="1"/>
  <c r="B92" i="1"/>
  <c r="K89" i="1"/>
  <c r="K88" i="1"/>
  <c r="F88" i="1"/>
  <c r="K87" i="1"/>
  <c r="F87" i="1"/>
  <c r="K86" i="1"/>
  <c r="F86" i="1"/>
  <c r="B86" i="1"/>
  <c r="B85" i="1"/>
  <c r="B84" i="1"/>
  <c r="B83" i="1"/>
  <c r="K82" i="1"/>
  <c r="F82" i="1"/>
  <c r="K81" i="1"/>
  <c r="F81" i="1"/>
  <c r="K80" i="1"/>
  <c r="F80" i="1"/>
  <c r="K79" i="1"/>
  <c r="F79" i="1"/>
  <c r="B79" i="1"/>
  <c r="K78" i="1"/>
  <c r="F78" i="1"/>
  <c r="B78" i="1"/>
  <c r="B77" i="1"/>
  <c r="B76" i="1"/>
  <c r="K69" i="1"/>
  <c r="F69" i="1"/>
  <c r="K68" i="1"/>
  <c r="F68" i="1"/>
  <c r="K67" i="1"/>
  <c r="F67" i="1"/>
  <c r="B67" i="1"/>
  <c r="K66" i="1"/>
  <c r="F66" i="1"/>
  <c r="B66" i="1"/>
  <c r="K65" i="1"/>
  <c r="B65" i="1"/>
  <c r="K64" i="1"/>
  <c r="B64" i="1"/>
  <c r="K63" i="1"/>
  <c r="F63" i="1"/>
  <c r="B62" i="1"/>
  <c r="B61" i="1"/>
  <c r="F98" i="1" l="1"/>
  <c r="F90" i="1"/>
  <c r="F100" i="1"/>
  <c r="C13" i="3" s="1"/>
  <c r="F58" i="1"/>
  <c r="F59" i="1" s="1"/>
  <c r="F103" i="1" s="1"/>
  <c r="B56" i="1"/>
  <c r="C3" i="3" s="1"/>
  <c r="B88" i="1"/>
  <c r="K58" i="1"/>
  <c r="K59" i="1" s="1"/>
  <c r="E18" i="3" s="1"/>
  <c r="K91" i="1"/>
  <c r="K99" i="1"/>
  <c r="B96" i="1"/>
  <c r="F101" i="1"/>
  <c r="E13" i="3" s="1"/>
  <c r="K71" i="1"/>
  <c r="F71" i="1"/>
  <c r="B69" i="1"/>
  <c r="B57" i="1" l="1"/>
  <c r="E3" i="3" s="1"/>
  <c r="B71" i="1"/>
  <c r="C4" i="3" s="1"/>
  <c r="K101" i="1"/>
  <c r="K104" i="1" s="1"/>
  <c r="B98" i="1"/>
  <c r="B100" i="1" s="1"/>
  <c r="F74" i="1"/>
  <c r="C12" i="3" s="1"/>
  <c r="C16" i="3" s="1"/>
  <c r="D16" i="3" s="1"/>
  <c r="C11" i="3"/>
  <c r="C15" i="3" s="1"/>
  <c r="D15" i="3" s="1"/>
  <c r="E11" i="3"/>
  <c r="E15" i="3" s="1"/>
  <c r="F15" i="3" s="1"/>
  <c r="K74" i="1"/>
  <c r="C18" i="3"/>
  <c r="K105" i="1" l="1"/>
  <c r="B101" i="1"/>
  <c r="C19" i="3"/>
  <c r="K75" i="1"/>
  <c r="E19" i="3" s="1"/>
  <c r="B72" i="1"/>
  <c r="E4" i="3" s="1"/>
  <c r="F104" i="1"/>
  <c r="C5" i="3"/>
  <c r="B99" i="1"/>
  <c r="E5" i="3" s="1"/>
  <c r="E7" i="3" s="1"/>
  <c r="F7" i="3" s="1"/>
  <c r="K102" i="1"/>
  <c r="E20" i="3" s="1"/>
  <c r="E22" i="3" s="1"/>
  <c r="F22" i="3" s="1"/>
  <c r="C20" i="3"/>
  <c r="C22" i="3" s="1"/>
  <c r="D22" i="3" s="1"/>
  <c r="F75" i="1"/>
  <c r="E12" i="3" s="1"/>
  <c r="E16" i="3" s="1"/>
  <c r="F16" i="3" s="1"/>
  <c r="C23" i="3" l="1"/>
  <c r="D23" i="3" s="1"/>
  <c r="E8" i="3"/>
  <c r="F8" i="3" s="1"/>
  <c r="C7" i="3"/>
  <c r="D7" i="3" s="1"/>
  <c r="C8" i="3"/>
  <c r="D8" i="3" s="1"/>
  <c r="E23" i="3"/>
  <c r="F2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tc={4F2EC27D-087F-504C-81D4-6499ACB50150}</author>
    <author>tc={192B5D1E-DF83-0A4C-87EF-94CDB983B8BF}</author>
  </authors>
  <commentList>
    <comment ref="F26" authorId="0" shapeId="0" xr:uid="{4F2EC27D-087F-504C-81D4-6499ACB50150}">
      <text>
        <t>[Threaded comment]
Your version of Excel allows you to read this threaded comment; however, any edits to it will get removed if the file is opened in a newer version of Excel. Learn more: https://go.microsoft.com/fwlink/?linkid=870924
Comment:
    Applicable when an out-of-office hours call-out charge is applicable or when specially called for an emergency. Timing begins after the first 30 minutes for consultations, visits or anesthetic evaluations. Payment is based on one half hour of care or major portion thereof. Therefore, the first surcharge is billable after 45 minutes of continuous care. 
Applicable also, without the 30 minute time lapse and with timing continuing, to immediately subsequent patients seen on the same call-out as an emergency. 
Surcharges do not apply to time spent standing by and are based on the amount of time providing care, regardless of the number of patients attended or services provided.</t>
      </text>
    </comment>
    <comment ref="K26" authorId="1" shapeId="0" xr:uid="{192B5D1E-DF83-0A4C-87EF-94CDB983B8BF}">
      <text>
        <t>[Threaded comment]
Your version of Excel allows you to read this threaded comment; however, any edits to it will get removed if the file is opened in a newer version of Excel. Learn more: https://go.microsoft.com/fwlink/?linkid=870924
Comment:
    Applicable when an out-of-office hours call-out charge is applicable or when specially called for an emergency. Timing begins after the first 30 minutes for consultations, visits or anesthetic evaluations. Payment is based on one half hour of care or major portion thereof. Therefore, the first surcharge is billable after 45 minutes of continuous care. 
Applicable also, without the 30 minute time lapse and with timing continuing, to immediately subsequent patients seen on the same call-out as an emergency. 
Surcharges do not apply to time spent standing by and are based on the amount of time providing care, regardless of the number of patients attended or services provided.</t>
      </text>
    </comment>
  </commentList>
</comments>
</file>

<file path=xl/sharedStrings.xml><?xml version="1.0" encoding="utf-8"?>
<sst xmlns="http://schemas.openxmlformats.org/spreadsheetml/2006/main" count="375" uniqueCount="122">
  <si>
    <r>
      <rPr>
        <b/>
        <sz val="16"/>
        <color theme="1"/>
        <rFont val="Aptos Narrow (Body)"/>
      </rPr>
      <t xml:space="preserve">How to use this income comparison tool: </t>
    </r>
    <r>
      <rPr>
        <b/>
        <sz val="12"/>
        <color theme="1"/>
        <rFont val="Aptos Narrow"/>
        <scheme val="minor"/>
      </rPr>
      <t xml:space="preserve">
- This tool is used to compare estimated inpatient care income on fee-for-service and LFP Payment Model, along with any Division or Health Authority Funding. 
- Please input the estimated units of daily encounters, time and division/HA funding in the </t>
    </r>
    <r>
      <rPr>
        <b/>
        <sz val="12"/>
        <color rgb="FFFFFF00"/>
        <rFont val="Aptos Narrow (Body)"/>
      </rPr>
      <t xml:space="preserve">YELLOW </t>
    </r>
    <r>
      <rPr>
        <b/>
        <sz val="12"/>
        <color theme="1"/>
        <rFont val="Aptos Narrow"/>
        <scheme val="minor"/>
      </rPr>
      <t xml:space="preserve">cells for the applicable sections. The estimated hourly rates under each payment model will be automatically calculated below.
- The tool is intended to be used as a per day comparison calculator. Use DAILY values for all applicable sections. If you only have weekly values, please use a daily average. 
- A summary of the income comparison can be found on the </t>
    </r>
    <r>
      <rPr>
        <b/>
        <u/>
        <sz val="12"/>
        <color theme="1"/>
        <rFont val="Aptos Narrow (Body)"/>
      </rPr>
      <t>Summary</t>
    </r>
    <r>
      <rPr>
        <b/>
        <sz val="12"/>
        <color theme="1"/>
        <rFont val="Aptos Narrow"/>
        <scheme val="minor"/>
      </rPr>
      <t xml:space="preserve"> tab.
- If you have questions about this tool, please contact us at fp.billing@doctorsofbc.ca</t>
    </r>
  </si>
  <si>
    <t>PRE or POST CLINIC HOSPITAL VISITS (Weekday rates)</t>
  </si>
  <si>
    <t>EVENING/WEEKEND/STAT CALL or SHIFT (Evening/Weekend/Stat Rates)</t>
  </si>
  <si>
    <t>NIGHT CALL or SHIFT (Night Rates)</t>
  </si>
  <si>
    <t>Encounters</t>
  </si>
  <si>
    <t>Units</t>
  </si>
  <si>
    <t>Assigned Admission</t>
  </si>
  <si>
    <t>admissions</t>
  </si>
  <si>
    <t>Unassigned/Unattached Admission</t>
  </si>
  <si>
    <t xml:space="preserve">Patient Visits </t>
  </si>
  <si>
    <t>visits</t>
  </si>
  <si>
    <t>Palliative/End-of-Life Visits</t>
  </si>
  <si>
    <t>Supportive Care Visits</t>
  </si>
  <si>
    <t>Discharges</t>
  </si>
  <si>
    <t>discharges</t>
  </si>
  <si>
    <t>Hospital at Home</t>
  </si>
  <si>
    <t>Consultations</t>
  </si>
  <si>
    <t>Emergency Visit/Urgent Assessment</t>
  </si>
  <si>
    <t>visits/assessments</t>
  </si>
  <si>
    <t>Resuscitation  </t>
  </si>
  <si>
    <t>resuscitation  </t>
  </si>
  <si>
    <t>Transfer of care/step down</t>
  </si>
  <si>
    <t>transfers</t>
  </si>
  <si>
    <t>Conference with Family Members</t>
  </si>
  <si>
    <t>conferences</t>
  </si>
  <si>
    <t>Conference with Allied Health (15+ minutes)</t>
  </si>
  <si>
    <t>Brief conference with Allied Health (&lt;15 minutes)</t>
  </si>
  <si>
    <t>Time (Estimated)</t>
  </si>
  <si>
    <t>Direct Patient Care Hours (include indirect care onsite)</t>
  </si>
  <si>
    <t>hours</t>
  </si>
  <si>
    <t>Indirect Patient Care Hours (offsite only)</t>
  </si>
  <si>
    <t>Clinical Administrative Hours</t>
  </si>
  <si>
    <t>Travel Time</t>
  </si>
  <si>
    <t>Is Non-operative Continuing Care Surcharges applicable under FFS?</t>
  </si>
  <si>
    <t>No</t>
  </si>
  <si>
    <t>Yes/No</t>
  </si>
  <si>
    <t>Division or Health Authority Funding</t>
  </si>
  <si>
    <t xml:space="preserve">Daily Stipend </t>
  </si>
  <si>
    <t>dollars per day</t>
  </si>
  <si>
    <t xml:space="preserve">Monthly  Stipend </t>
  </si>
  <si>
    <t>dollars per month</t>
  </si>
  <si>
    <t>If monthly stipend, how many days providing IPC per month?</t>
  </si>
  <si>
    <t>days per month</t>
  </si>
  <si>
    <t xml:space="preserve">Quarterly  Stipend </t>
  </si>
  <si>
    <t>dollars per quarter</t>
  </si>
  <si>
    <t>If quarterly stipend, how many days providing IPC per month?</t>
  </si>
  <si>
    <r>
      <t xml:space="preserve">Admission Bonus </t>
    </r>
    <r>
      <rPr>
        <i/>
        <sz val="12"/>
        <color theme="1"/>
        <rFont val="Aptos Narrow"/>
        <scheme val="minor"/>
      </rPr>
      <t>(both Attached and Unattached)</t>
    </r>
  </si>
  <si>
    <t>dollars per admission</t>
  </si>
  <si>
    <t>Unattached Admission Bonus</t>
  </si>
  <si>
    <t>Patient Visit Bonus</t>
  </si>
  <si>
    <t>dollars per visit</t>
  </si>
  <si>
    <t>Discharge Bonus</t>
  </si>
  <si>
    <t>dollars per discharge</t>
  </si>
  <si>
    <t>FFS Estimate</t>
  </si>
  <si>
    <t>Estimated Fee for Service</t>
  </si>
  <si>
    <t>FPSC UIP Code (14088)</t>
  </si>
  <si>
    <t>Admit by FP w/Hospital (13109)</t>
  </si>
  <si>
    <t>Community Based FP Hosp Visit (13008)</t>
  </si>
  <si>
    <t>First Visit (13338)</t>
  </si>
  <si>
    <t>Adds automatically if any admissions/rounds</t>
  </si>
  <si>
    <t>Call Out Charges (01200 )</t>
  </si>
  <si>
    <t>Adds automatically if any admissions/rounds.  In place of First Visit.</t>
  </si>
  <si>
    <t>Call Out Charges (01201 )</t>
  </si>
  <si>
    <t>Emergency Visit (00112)</t>
  </si>
  <si>
    <t>Palliative Visit (00127)</t>
  </si>
  <si>
    <t>Resuscitation (00081)</t>
  </si>
  <si>
    <t>Consultation (1X210 series)</t>
  </si>
  <si>
    <t>Supportive Care FP Visit (13028)</t>
  </si>
  <si>
    <t>Billable first 10 days only</t>
  </si>
  <si>
    <t>FP Conference with Allied Health (14077) or Specialist (14018)</t>
  </si>
  <si>
    <t>FP Brief Conference with Allied Health (14067)</t>
  </si>
  <si>
    <t xml:space="preserve">Hospital at Home (13011) </t>
  </si>
  <si>
    <t>TOTAL</t>
  </si>
  <si>
    <t>Continuing Care, Non-Operative (01205 or 01207)</t>
  </si>
  <si>
    <t>Continuing Care, Non-Operative (01206)</t>
  </si>
  <si>
    <t>Estimated Hourly Rate</t>
  </si>
  <si>
    <t>Monthly  Stipend</t>
  </si>
  <si>
    <t>Daily value</t>
  </si>
  <si>
    <t>Quarterly  Stipend</t>
  </si>
  <si>
    <t>Daily  value</t>
  </si>
  <si>
    <t>Admission Bonus</t>
  </si>
  <si>
    <t>Discharge bonus</t>
  </si>
  <si>
    <t>Additional Funding Total, per day</t>
  </si>
  <si>
    <t>FFS + Division/Health Authority Funding</t>
  </si>
  <si>
    <t>Additional Funding Total</t>
  </si>
  <si>
    <t>LFP Interaction</t>
  </si>
  <si>
    <t>Visits</t>
  </si>
  <si>
    <t>Urgent Assessment</t>
  </si>
  <si>
    <t>Admission</t>
  </si>
  <si>
    <t>LFP Encounters</t>
  </si>
  <si>
    <t>Transfer of Care</t>
  </si>
  <si>
    <t>Discharge</t>
  </si>
  <si>
    <t>End of Life Visit</t>
  </si>
  <si>
    <t>Procedure</t>
  </si>
  <si>
    <t>Consultation</t>
  </si>
  <si>
    <t>Family Conference</t>
  </si>
  <si>
    <t>Team Communication</t>
  </si>
  <si>
    <t>Resusciation</t>
  </si>
  <si>
    <t>Home Visit (LFP Clinic)</t>
  </si>
  <si>
    <t>Interactions Total</t>
  </si>
  <si>
    <t>LFP Time</t>
  </si>
  <si>
    <t>Encounters Total</t>
  </si>
  <si>
    <t>Direct Care Time Total</t>
  </si>
  <si>
    <t>Indirect/Admin Total</t>
  </si>
  <si>
    <t>Travel Total</t>
  </si>
  <si>
    <t>Time Total</t>
  </si>
  <si>
    <t>LFP TOTAL</t>
  </si>
  <si>
    <t>Increase over FFS (Deficit)</t>
  </si>
  <si>
    <t>Increase over FFS + Health Authority/Division Funding (Deficit)</t>
  </si>
  <si>
    <t>Increase over FFS, daily (Deficit)</t>
  </si>
  <si>
    <t>Increase over FFS + Health Authority/Division Funding, daily (Deficit)</t>
  </si>
  <si>
    <t>INCOME COMPARISON - SUMMARY (ESTIMATES)</t>
  </si>
  <si>
    <t>Daily Total</t>
  </si>
  <si>
    <t>Hourly rate</t>
  </si>
  <si>
    <t>Fee-for-service</t>
  </si>
  <si>
    <t>Fee-for-service + Division/HA funding</t>
  </si>
  <si>
    <t>LFP</t>
  </si>
  <si>
    <t>Change from FFS</t>
  </si>
  <si>
    <t>Change from FFS + Division/HA</t>
  </si>
  <si>
    <t xml:space="preserve">EVENING/WEEKEND/STAT CALL or SHIFT (Evening/Weekend/Stat Rates)		</t>
  </si>
  <si>
    <t xml:space="preserve">NIGHT CALL or SHIFT (Night Rates)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</si>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</sst>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quot;$&quot;#,##0.00"/>
    <numFmt numFmtId="166" formatCode="[Green]&quot;Δ&quot;;[Red]\ &quot;∇&quot;;"/>
  </numFmts>
  <fonts count="18">
    <font>
      <sz val="12"/>
      <color theme="1"/>
      <name val="Aptos Narrow"/>
      <family val="2"/>
      <scheme val="minor"/>
    </font>
    <font>
      <sz val="12"/>
      <color theme="1"/>
      <name val="Aptos Narrow"/>
      <family val="2"/>
      <scheme val="minor"/>
    </font>
    <font>
      <sz val="12"/>
      <color rgb="FF9C5700"/>
      <name val="Aptos Narrow"/>
      <family val="2"/>
      <scheme val="minor"/>
    </font>
    <font>
      <b/>
      <sz val="18"/>
      <color theme="1"/>
      <name val="Aptos Narrow"/>
      <scheme val="minor"/>
    </font>
    <font>
      <b/>
      <sz val="12"/>
      <color theme="1"/>
      <name val="Aptos Narrow"/>
      <scheme val="minor"/>
    </font>
    <font>
      <i/>
      <sz val="12"/>
      <color theme="1"/>
      <name val="Aptos Narrow"/>
      <scheme val="minor"/>
    </font>
    <font>
      <u/>
      <sz val="11"/>
      <name val="Aptos Narrow"/>
      <family val="2"/>
      <scheme val="minor"/>
    </font>
    <font>
      <sz val="11"/>
      <name val="Aptos Narrow"/>
      <family val="2"/>
      <scheme val="minor"/>
    </font>
    <font>
      <b/>
      <sz val="11"/>
      <name val="Aptos Narrow"/>
      <scheme val="minor"/>
    </font>
    <font>
      <i/>
      <sz val="11"/>
      <name val="Aptos Narrow"/>
      <scheme val="minor"/>
    </font>
    <font>
      <sz val="12"/>
      <color theme="1"/>
      <name val="Aptos Narrow"/>
      <scheme val="minor"/>
    </font>
    <font>
      <sz val="8"/>
      <name val="Aptos Narrow"/>
      <family val="2"/>
      <scheme val="minor"/>
    </font>
    <font>
      <b/>
      <sz val="14"/>
      <color theme="1"/>
      <name val="Aptos Narrow"/>
      <scheme val="minor"/>
    </font>
    <font>
      <b/>
      <sz val="16"/>
      <color theme="1"/>
      <name val="Aptos Narrow (Body)"/>
    </font>
    <font>
      <b/>
      <sz val="12"/>
      <color rgb="FFFFFF00"/>
      <name val="Aptos Narrow (Body)"/>
    </font>
    <font>
      <b/>
      <u/>
      <sz val="12"/>
      <color theme="1"/>
      <name val="Aptos Narrow (Body)"/>
    </font>
    <font>
      <sz val="14"/>
      <color theme="1"/>
      <name val="Aptos Narrow"/>
      <scheme val="minor"/>
    </font>
    <font>
      <b/>
      <sz val="16"/>
      <color theme="1"/>
      <name val="Aptos Narrow"/>
      <scheme val="minor"/>
    </font>
  </fonts>
  <fills count="14">
    <fill>
      <patternFill patternType="none"/>
    </fill>
    <fill>
      <patternFill patternType="gray125"/>
    </fill>
    <fill>
      <patternFill patternType="solid">
        <fgColor rgb="FFFFEB9C"/>
      </patternFill>
    </fill>
    <fill>
      <patternFill patternType="solid">
        <fgColor rgb="FFFFFF0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2"/>
        <bgColor indexed="64"/>
      </patternFill>
    </fill>
    <fill>
      <patternFill patternType="solid">
        <fgColor theme="3" tint="0.89999084444715716"/>
        <bgColor indexed="64"/>
      </patternFill>
    </fill>
    <fill>
      <patternFill patternType="solid">
        <fgColor theme="0"/>
        <bgColor indexed="64"/>
      </patternFill>
    </fill>
    <fill>
      <patternFill patternType="solid">
        <fgColor theme="1"/>
        <bgColor indexed="64"/>
      </patternFill>
    </fill>
    <fill>
      <patternFill patternType="solid">
        <fgColor theme="6" tint="0.59999389629810485"/>
        <bgColor indexed="64"/>
      </patternFill>
    </fill>
    <fill>
      <patternFill patternType="solid">
        <fgColor theme="6" tint="0.39997558519241921"/>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2" fillId="2" borderId="0" applyNumberFormat="0" applyBorder="0" applyAlignment="0" applyProtection="0"/>
  </cellStyleXfs>
  <cellXfs count="135">
    <xf numFmtId="0" fontId="0" fillId="0" borderId="0" xfId="0"/>
    <xf numFmtId="0" fontId="3" fillId="0" borderId="0" xfId="0" applyFont="1"/>
    <xf numFmtId="0" fontId="0" fillId="0" borderId="0" xfId="0" applyAlignment="1">
      <alignment horizontal="center"/>
    </xf>
    <xf numFmtId="0" fontId="0" fillId="0" borderId="0" xfId="0" applyAlignment="1">
      <alignment horizontal="left"/>
    </xf>
    <xf numFmtId="0" fontId="4" fillId="4" borderId="1" xfId="0" applyFont="1" applyFill="1" applyBorder="1"/>
    <xf numFmtId="0" fontId="0" fillId="4" borderId="2" xfId="0" applyFill="1" applyBorder="1"/>
    <xf numFmtId="0" fontId="0" fillId="4" borderId="3" xfId="0" applyFill="1" applyBorder="1"/>
    <xf numFmtId="0" fontId="0" fillId="4" borderId="4" xfId="0" applyFill="1" applyBorder="1"/>
    <xf numFmtId="0" fontId="0" fillId="4" borderId="0" xfId="0" applyFill="1"/>
    <xf numFmtId="0" fontId="0" fillId="4" borderId="5" xfId="0" applyFill="1" applyBorder="1"/>
    <xf numFmtId="0" fontId="6" fillId="4" borderId="4" xfId="2" applyFont="1" applyFill="1" applyBorder="1"/>
    <xf numFmtId="0" fontId="7" fillId="4" borderId="0" xfId="2" applyFont="1" applyFill="1" applyBorder="1"/>
    <xf numFmtId="0" fontId="7" fillId="4" borderId="5" xfId="2" applyFont="1" applyFill="1" applyBorder="1"/>
    <xf numFmtId="0" fontId="0" fillId="0" borderId="0" xfId="0" applyAlignment="1">
      <alignment vertical="top" wrapText="1"/>
    </xf>
    <xf numFmtId="0" fontId="7" fillId="4" borderId="4" xfId="2" applyFont="1" applyFill="1" applyBorder="1"/>
    <xf numFmtId="164" fontId="7" fillId="4" borderId="0" xfId="2" applyNumberFormat="1" applyFont="1" applyFill="1" applyBorder="1"/>
    <xf numFmtId="164" fontId="7" fillId="4" borderId="0" xfId="1" applyFont="1" applyFill="1" applyBorder="1"/>
    <xf numFmtId="0" fontId="7" fillId="4" borderId="5" xfId="2" applyFont="1" applyFill="1" applyBorder="1" applyAlignment="1">
      <alignment wrapText="1"/>
    </xf>
    <xf numFmtId="0" fontId="8" fillId="4" borderId="6" xfId="2" applyFont="1" applyFill="1" applyBorder="1"/>
    <xf numFmtId="164" fontId="8" fillId="4" borderId="7" xfId="1" applyFont="1" applyFill="1" applyBorder="1"/>
    <xf numFmtId="0" fontId="7" fillId="4" borderId="8" xfId="2" applyFont="1" applyFill="1" applyBorder="1"/>
    <xf numFmtId="0" fontId="8" fillId="4" borderId="0" xfId="2" applyFont="1" applyFill="1" applyBorder="1"/>
    <xf numFmtId="164" fontId="8" fillId="4" borderId="0" xfId="1" applyFont="1" applyFill="1" applyBorder="1"/>
    <xf numFmtId="0" fontId="4" fillId="5" borderId="9" xfId="0" applyFont="1" applyFill="1" applyBorder="1" applyAlignment="1">
      <alignment horizontal="left"/>
    </xf>
    <xf numFmtId="0" fontId="0" fillId="5" borderId="10" xfId="0" applyFill="1" applyBorder="1" applyAlignment="1">
      <alignment horizontal="center"/>
    </xf>
    <xf numFmtId="0" fontId="0" fillId="5" borderId="11" xfId="0" applyFill="1" applyBorder="1" applyAlignment="1">
      <alignment horizontal="center"/>
    </xf>
    <xf numFmtId="0" fontId="0" fillId="5" borderId="12" xfId="0" applyFill="1" applyBorder="1" applyAlignment="1">
      <alignment horizontal="left"/>
    </xf>
    <xf numFmtId="0" fontId="0" fillId="5" borderId="0" xfId="0" applyFill="1" applyAlignment="1">
      <alignment horizontal="center"/>
    </xf>
    <xf numFmtId="0" fontId="0" fillId="5" borderId="13" xfId="0" applyFill="1" applyBorder="1" applyAlignment="1">
      <alignment horizontal="center"/>
    </xf>
    <xf numFmtId="164" fontId="0" fillId="5" borderId="0" xfId="1" applyFont="1" applyFill="1" applyBorder="1" applyAlignment="1">
      <alignment horizontal="center"/>
    </xf>
    <xf numFmtId="164" fontId="0" fillId="5" borderId="0" xfId="1" applyFont="1" applyFill="1" applyBorder="1"/>
    <xf numFmtId="0" fontId="0" fillId="5" borderId="13" xfId="0" applyFill="1" applyBorder="1"/>
    <xf numFmtId="0" fontId="4" fillId="5" borderId="12" xfId="0" applyFont="1" applyFill="1" applyBorder="1" applyAlignment="1">
      <alignment horizontal="left"/>
    </xf>
    <xf numFmtId="164" fontId="4" fillId="5" borderId="0" xfId="1" applyFont="1" applyFill="1" applyBorder="1"/>
    <xf numFmtId="0" fontId="4" fillId="5" borderId="14" xfId="0" applyFont="1" applyFill="1" applyBorder="1" applyAlignment="1">
      <alignment horizontal="left"/>
    </xf>
    <xf numFmtId="164" fontId="4" fillId="5" borderId="15" xfId="1" applyFont="1" applyFill="1" applyBorder="1"/>
    <xf numFmtId="0" fontId="0" fillId="5" borderId="16" xfId="0" applyFill="1" applyBorder="1"/>
    <xf numFmtId="0" fontId="8" fillId="6" borderId="9" xfId="2" applyFont="1" applyFill="1" applyBorder="1"/>
    <xf numFmtId="0" fontId="0" fillId="6" borderId="10" xfId="0" applyFill="1" applyBorder="1"/>
    <xf numFmtId="0" fontId="0" fillId="6" borderId="11" xfId="0" applyFill="1" applyBorder="1"/>
    <xf numFmtId="0" fontId="4" fillId="5" borderId="17" xfId="0" applyFont="1" applyFill="1" applyBorder="1" applyAlignment="1">
      <alignment horizontal="left"/>
    </xf>
    <xf numFmtId="164" fontId="4" fillId="5" borderId="18" xfId="1" applyFont="1" applyFill="1" applyBorder="1"/>
    <xf numFmtId="0" fontId="0" fillId="5" borderId="19" xfId="0" applyFill="1" applyBorder="1"/>
    <xf numFmtId="0" fontId="0" fillId="6" borderId="12" xfId="0" applyFill="1" applyBorder="1"/>
    <xf numFmtId="164" fontId="0" fillId="6" borderId="0" xfId="1" applyFont="1" applyFill="1"/>
    <xf numFmtId="0" fontId="0" fillId="6" borderId="13" xfId="0" applyFill="1" applyBorder="1"/>
    <xf numFmtId="0" fontId="0" fillId="6" borderId="0" xfId="0" applyFill="1"/>
    <xf numFmtId="0" fontId="5" fillId="6" borderId="12" xfId="0" applyFont="1" applyFill="1" applyBorder="1"/>
    <xf numFmtId="164" fontId="0" fillId="6" borderId="0" xfId="0" applyNumberFormat="1" applyFill="1"/>
    <xf numFmtId="0" fontId="9" fillId="6" borderId="12" xfId="2" applyFont="1" applyFill="1" applyBorder="1"/>
    <xf numFmtId="164" fontId="0" fillId="6" borderId="0" xfId="1" applyFont="1" applyFill="1" applyBorder="1"/>
    <xf numFmtId="0" fontId="4" fillId="6" borderId="9" xfId="0" applyFont="1" applyFill="1" applyBorder="1"/>
    <xf numFmtId="164" fontId="5" fillId="6" borderId="0" xfId="0" applyNumberFormat="1" applyFont="1" applyFill="1"/>
    <xf numFmtId="0" fontId="4" fillId="6" borderId="12" xfId="0" applyFont="1" applyFill="1" applyBorder="1"/>
    <xf numFmtId="164" fontId="4" fillId="6" borderId="0" xfId="0" applyNumberFormat="1" applyFont="1" applyFill="1"/>
    <xf numFmtId="164" fontId="4" fillId="6" borderId="0" xfId="1" applyFont="1" applyFill="1" applyBorder="1"/>
    <xf numFmtId="0" fontId="4" fillId="6" borderId="0" xfId="0" applyFont="1" applyFill="1"/>
    <xf numFmtId="0" fontId="4" fillId="7" borderId="12" xfId="0" applyFont="1" applyFill="1" applyBorder="1"/>
    <xf numFmtId="164" fontId="4" fillId="7" borderId="0" xfId="0" applyNumberFormat="1" applyFont="1" applyFill="1"/>
    <xf numFmtId="164" fontId="0" fillId="7" borderId="13" xfId="0" applyNumberFormat="1" applyFill="1" applyBorder="1"/>
    <xf numFmtId="0" fontId="4" fillId="7" borderId="17" xfId="0" applyFont="1" applyFill="1" applyBorder="1"/>
    <xf numFmtId="164" fontId="4" fillId="7" borderId="18" xfId="0" applyNumberFormat="1" applyFont="1" applyFill="1" applyBorder="1"/>
    <xf numFmtId="0" fontId="0" fillId="7" borderId="19" xfId="0" applyFill="1" applyBorder="1"/>
    <xf numFmtId="0" fontId="10" fillId="6" borderId="12" xfId="0" applyFont="1" applyFill="1" applyBorder="1"/>
    <xf numFmtId="164" fontId="10" fillId="6" borderId="0" xfId="1" applyFont="1" applyFill="1" applyBorder="1"/>
    <xf numFmtId="164" fontId="0" fillId="7" borderId="18" xfId="0" applyNumberFormat="1" applyFill="1" applyBorder="1"/>
    <xf numFmtId="164" fontId="0" fillId="0" borderId="0" xfId="0" applyNumberFormat="1"/>
    <xf numFmtId="0" fontId="0" fillId="0" borderId="0" xfId="0" applyAlignment="1">
      <alignment horizontal="left" vertical="center"/>
    </xf>
    <xf numFmtId="0" fontId="10" fillId="0" borderId="0" xfId="0" applyFont="1"/>
    <xf numFmtId="0" fontId="3" fillId="0" borderId="0" xfId="0" applyFont="1" applyAlignment="1">
      <alignment horizontal="center"/>
    </xf>
    <xf numFmtId="0" fontId="0" fillId="0" borderId="0" xfId="0" applyAlignment="1">
      <alignment horizontal="left" wrapText="1"/>
    </xf>
    <xf numFmtId="0" fontId="16" fillId="0" borderId="0" xfId="0" applyFont="1"/>
    <xf numFmtId="0" fontId="16" fillId="4" borderId="22" xfId="0" applyFont="1" applyFill="1" applyBorder="1"/>
    <xf numFmtId="164" fontId="16" fillId="4" borderId="2" xfId="0" applyNumberFormat="1" applyFont="1" applyFill="1" applyBorder="1"/>
    <xf numFmtId="0" fontId="16" fillId="4" borderId="3" xfId="0" applyFont="1" applyFill="1" applyBorder="1" applyAlignment="1">
      <alignment horizontal="left" vertical="center"/>
    </xf>
    <xf numFmtId="164" fontId="16" fillId="4" borderId="3" xfId="0" applyNumberFormat="1" applyFont="1" applyFill="1" applyBorder="1" applyAlignment="1">
      <alignment horizontal="left" vertical="center"/>
    </xf>
    <xf numFmtId="0" fontId="16" fillId="5" borderId="21" xfId="0" applyFont="1" applyFill="1" applyBorder="1"/>
    <xf numFmtId="164" fontId="16" fillId="5" borderId="0" xfId="0" applyNumberFormat="1" applyFont="1" applyFill="1"/>
    <xf numFmtId="0" fontId="16" fillId="5" borderId="5" xfId="0" applyFont="1" applyFill="1" applyBorder="1" applyAlignment="1">
      <alignment horizontal="left" vertical="center"/>
    </xf>
    <xf numFmtId="164" fontId="16" fillId="5" borderId="5" xfId="0" applyNumberFormat="1" applyFont="1" applyFill="1" applyBorder="1" applyAlignment="1">
      <alignment horizontal="left" vertical="center"/>
    </xf>
    <xf numFmtId="0" fontId="16" fillId="6" borderId="21" xfId="0" applyFont="1" applyFill="1" applyBorder="1"/>
    <xf numFmtId="164" fontId="16" fillId="6" borderId="0" xfId="0" applyNumberFormat="1" applyFont="1" applyFill="1"/>
    <xf numFmtId="0" fontId="16" fillId="6" borderId="5" xfId="0" applyFont="1" applyFill="1" applyBorder="1" applyAlignment="1">
      <alignment horizontal="left" vertical="center"/>
    </xf>
    <xf numFmtId="164" fontId="16" fillId="6" borderId="5" xfId="0" applyNumberFormat="1" applyFont="1" applyFill="1" applyBorder="1" applyAlignment="1">
      <alignment horizontal="left" vertical="center"/>
    </xf>
    <xf numFmtId="0" fontId="12" fillId="7" borderId="21" xfId="0" applyFont="1" applyFill="1" applyBorder="1"/>
    <xf numFmtId="164" fontId="12" fillId="7" borderId="0" xfId="0" applyNumberFormat="1" applyFont="1" applyFill="1"/>
    <xf numFmtId="166" fontId="12" fillId="7" borderId="5" xfId="0" applyNumberFormat="1" applyFont="1" applyFill="1" applyBorder="1" applyAlignment="1">
      <alignment horizontal="left" vertical="center"/>
    </xf>
    <xf numFmtId="0" fontId="12" fillId="7" borderId="20" xfId="0" applyFont="1" applyFill="1" applyBorder="1"/>
    <xf numFmtId="164" fontId="12" fillId="7" borderId="7" xfId="0" applyNumberFormat="1" applyFont="1" applyFill="1" applyBorder="1"/>
    <xf numFmtId="166" fontId="12" fillId="7" borderId="8" xfId="0" applyNumberFormat="1" applyFont="1" applyFill="1" applyBorder="1" applyAlignment="1">
      <alignment horizontal="left" vertical="center"/>
    </xf>
    <xf numFmtId="0" fontId="16" fillId="0" borderId="0" xfId="0" applyFont="1" applyAlignment="1">
      <alignment horizontal="left" vertical="center"/>
    </xf>
    <xf numFmtId="0" fontId="17" fillId="9" borderId="0" xfId="0" applyFont="1" applyFill="1"/>
    <xf numFmtId="0" fontId="17" fillId="9" borderId="5" xfId="0" applyFont="1" applyFill="1" applyBorder="1" applyAlignment="1">
      <alignment horizontal="left" vertical="center"/>
    </xf>
    <xf numFmtId="0" fontId="0" fillId="0" borderId="0" xfId="0" applyProtection="1">
      <protection locked="0"/>
    </xf>
    <xf numFmtId="0" fontId="3" fillId="0" borderId="0" xfId="0" applyFont="1" applyProtection="1">
      <protection locked="0"/>
    </xf>
    <xf numFmtId="0" fontId="3" fillId="0" borderId="12"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13" xfId="0" applyFont="1" applyBorder="1" applyAlignment="1" applyProtection="1">
      <alignment horizontal="center"/>
      <protection locked="0"/>
    </xf>
    <xf numFmtId="0" fontId="4" fillId="0" borderId="12" xfId="0" applyFont="1" applyBorder="1" applyAlignment="1" applyProtection="1">
      <alignment horizontal="left"/>
      <protection locked="0"/>
    </xf>
    <xf numFmtId="0" fontId="4" fillId="0" borderId="0" xfId="0" applyFont="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2" xfId="0" applyBorder="1" applyAlignment="1" applyProtection="1">
      <alignment horizontal="left"/>
      <protection locked="0"/>
    </xf>
    <xf numFmtId="0" fontId="0" fillId="3" borderId="0" xfId="0" applyFill="1" applyAlignment="1" applyProtection="1">
      <alignment horizontal="center"/>
      <protection locked="0"/>
    </xf>
    <xf numFmtId="0" fontId="4" fillId="0" borderId="13" xfId="0" applyFont="1" applyBorder="1" applyAlignment="1" applyProtection="1">
      <alignment horizontal="left"/>
      <protection locked="0"/>
    </xf>
    <xf numFmtId="0" fontId="0" fillId="0" borderId="13" xfId="0" applyBorder="1" applyProtection="1">
      <protection locked="0"/>
    </xf>
    <xf numFmtId="165" fontId="0" fillId="3" borderId="0" xfId="0" applyNumberFormat="1" applyFill="1" applyAlignment="1" applyProtection="1">
      <alignment horizontal="center"/>
      <protection locked="0"/>
    </xf>
    <xf numFmtId="0" fontId="5" fillId="0" borderId="12" xfId="0" applyFont="1" applyBorder="1" applyAlignment="1" applyProtection="1">
      <alignment horizontal="right"/>
      <protection locked="0"/>
    </xf>
    <xf numFmtId="0" fontId="0" fillId="0" borderId="17" xfId="0" applyBorder="1" applyAlignment="1" applyProtection="1">
      <alignment horizontal="left"/>
      <protection locked="0"/>
    </xf>
    <xf numFmtId="165" fontId="0" fillId="3" borderId="18" xfId="0" applyNumberFormat="1" applyFill="1" applyBorder="1" applyAlignment="1" applyProtection="1">
      <alignment horizontal="center"/>
      <protection locked="0"/>
    </xf>
    <xf numFmtId="0" fontId="4" fillId="0" borderId="19" xfId="0" applyFont="1" applyBorder="1" applyAlignment="1" applyProtection="1">
      <alignment horizontal="left"/>
      <protection locked="0"/>
    </xf>
    <xf numFmtId="0" fontId="3" fillId="12" borderId="9" xfId="0" applyFont="1" applyFill="1" applyBorder="1" applyAlignment="1" applyProtection="1">
      <alignment horizontal="center"/>
      <protection locked="0"/>
    </xf>
    <xf numFmtId="0" fontId="3" fillId="12" borderId="10" xfId="0" applyFont="1" applyFill="1" applyBorder="1" applyAlignment="1" applyProtection="1">
      <alignment horizontal="center"/>
      <protection locked="0"/>
    </xf>
    <xf numFmtId="0" fontId="3" fillId="12" borderId="11" xfId="0" applyFont="1" applyFill="1" applyBorder="1" applyAlignment="1" applyProtection="1">
      <alignment horizontal="center"/>
      <protection locked="0"/>
    </xf>
    <xf numFmtId="0" fontId="4" fillId="13" borderId="14" xfId="0" applyFont="1" applyFill="1" applyBorder="1" applyAlignment="1" applyProtection="1">
      <alignment horizontal="left" wrapText="1"/>
      <protection locked="0"/>
    </xf>
    <xf numFmtId="0" fontId="4" fillId="13" borderId="15" xfId="0" applyFont="1" applyFill="1" applyBorder="1" applyAlignment="1" applyProtection="1">
      <alignment horizontal="left"/>
      <protection locked="0"/>
    </xf>
    <xf numFmtId="0" fontId="4" fillId="13" borderId="16" xfId="0" applyFont="1" applyFill="1" applyBorder="1" applyAlignment="1" applyProtection="1">
      <alignment horizontal="left"/>
      <protection locked="0"/>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6" fillId="11" borderId="2" xfId="0" applyFont="1" applyFill="1" applyBorder="1" applyAlignment="1">
      <alignment horizontal="center"/>
    </xf>
    <xf numFmtId="0" fontId="16" fillId="11" borderId="3" xfId="0" applyFont="1" applyFill="1" applyBorder="1" applyAlignment="1">
      <alignment horizontal="center"/>
    </xf>
    <xf numFmtId="0" fontId="16" fillId="11" borderId="7" xfId="0" applyFont="1" applyFill="1" applyBorder="1" applyAlignment="1">
      <alignment horizontal="center"/>
    </xf>
    <xf numFmtId="0" fontId="16" fillId="11" borderId="8" xfId="0" applyFont="1" applyFill="1" applyBorder="1" applyAlignment="1">
      <alignment horizontal="center"/>
    </xf>
    <xf numFmtId="0" fontId="16" fillId="8" borderId="4" xfId="0" applyFont="1" applyFill="1" applyBorder="1" applyAlignment="1">
      <alignment horizontal="center"/>
    </xf>
    <xf numFmtId="0" fontId="16" fillId="8" borderId="0" xfId="0" applyFont="1" applyFill="1" applyAlignment="1">
      <alignment horizontal="center"/>
    </xf>
    <xf numFmtId="0" fontId="16" fillId="8" borderId="5" xfId="0" applyFont="1" applyFill="1" applyBorder="1" applyAlignment="1">
      <alignment horizontal="center"/>
    </xf>
    <xf numFmtId="0" fontId="17" fillId="9" borderId="0" xfId="0" applyFont="1" applyFill="1" applyAlignment="1">
      <alignment horizontal="center"/>
    </xf>
    <xf numFmtId="0" fontId="17" fillId="9" borderId="5" xfId="0" applyFont="1" applyFill="1" applyBorder="1" applyAlignment="1">
      <alignment horizontal="center"/>
    </xf>
    <xf numFmtId="0" fontId="17" fillId="9" borderId="7" xfId="0" applyFont="1" applyFill="1" applyBorder="1" applyAlignment="1">
      <alignment horizontal="center"/>
    </xf>
    <xf numFmtId="0" fontId="17" fillId="9" borderId="8" xfId="0" applyFont="1" applyFill="1" applyBorder="1" applyAlignment="1">
      <alignment horizontal="center"/>
    </xf>
    <xf numFmtId="0" fontId="17" fillId="9" borderId="6" xfId="0" applyFont="1" applyFill="1" applyBorder="1" applyAlignment="1">
      <alignment horizontal="center"/>
    </xf>
    <xf numFmtId="0" fontId="12" fillId="10" borderId="2" xfId="0" applyFont="1" applyFill="1" applyBorder="1" applyAlignment="1">
      <alignment horizontal="center" vertical="center" wrapText="1"/>
    </xf>
    <xf numFmtId="0" fontId="12" fillId="10" borderId="0" xfId="0" applyFont="1" applyFill="1" applyAlignment="1">
      <alignment horizontal="center" vertical="center" wrapText="1"/>
    </xf>
    <xf numFmtId="0" fontId="12" fillId="10" borderId="7" xfId="0" applyFont="1" applyFill="1" applyBorder="1" applyAlignment="1">
      <alignment horizontal="center" vertical="center" wrapText="1"/>
    </xf>
  </cellXfs>
  <cellStyles count="3">
    <cellStyle name="Currency" xfId="1" builtinId="4"/>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Jon Wong" id="{AF7F76CE-723E-814B-B544-882D3A6E443C}" userId="34207285885_tp_box_2"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26" dT="2024-09-18T16:26:24.63" personId="{AF7F76CE-723E-814B-B544-882D3A6E443C}" id="{4F2EC27D-087F-504C-81D4-6499ACB50150}">
    <text>Applicable when an out-of-office hours call-out charge is applicable or when specially called for an emergency. Timing begins after the first 30 minutes for consultations, visits or anesthetic evaluations. Payment is based on one half hour of care or major portion thereof. Therefore, the first surcharge is billable after 45 minutes of continuous care. 
Applicable also, without the 30 minute time lapse and with timing continuing, to immediately subsequent patients seen on the same call-out as an emergency. 
Surcharges do not apply to time spent standing by and are based on the amount of time providing care, regardless of the number of patients attended or services provided.</text>
  </threadedComment>
  <threadedComment ref="K26" dT="2024-09-18T16:26:24.63" personId="{AF7F76CE-723E-814B-B544-882D3A6E443C}" id="{192B5D1E-DF83-0A4C-87EF-94CDB983B8BF}">
    <text>Applicable when an out-of-office hours call-out charge is applicable or when specially called for an emergency. Timing begins after the first 30 minutes for consultations, visits or anesthetic evaluations. Payment is based on one half hour of care or major portion thereof. Therefore, the first surcharge is billable after 45 minutes of continuous care. 
Applicable also, without the 30 minute time lapse and with timing continuing, to immediately subsequent patients seen on the same call-out as an emergency. 
Surcharges do not apply to time spent standing by and are based on the amount of time providing care, regardless of the number of patients attended or services provided.</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39E3E-AC66-704A-944C-36C88DC23A81}">
  <dimension ref="A1:N106"/>
  <sheetViews>
    <sheetView tabSelected="1" topLeftCell="D1" zoomScale="110" zoomScaleNormal="110" workbookViewId="0">
      <selection activeCell="C27" sqref="C27"/>
    </sheetView>
  </sheetViews>
  <sheetFormatPr defaultColWidth="11" defaultRowHeight="15.6"/>
  <cols>
    <col min="1" max="1" width="54.69921875" customWidth="1"/>
    <col min="2" max="2" width="11.19921875" customWidth="1"/>
    <col min="3" max="3" width="34.796875" customWidth="1"/>
    <col min="5" max="5" width="55.5" customWidth="1"/>
    <col min="6" max="6" width="11.19921875" bestFit="1" customWidth="1"/>
    <col min="7" max="7" width="33.796875" customWidth="1"/>
    <col min="10" max="10" width="58.19921875" bestFit="1" customWidth="1"/>
    <col min="11" max="11" width="10.5" bestFit="1" customWidth="1"/>
    <col min="12" max="12" width="33.5" customWidth="1"/>
  </cols>
  <sheetData>
    <row r="1" spans="1:14" ht="147" customHeight="1" thickBot="1">
      <c r="A1" s="114" t="s">
        <v>0</v>
      </c>
      <c r="B1" s="115"/>
      <c r="C1" s="115"/>
      <c r="D1" s="115"/>
      <c r="E1" s="116"/>
    </row>
    <row r="2" spans="1:14" ht="22.05" customHeight="1" thickBot="1">
      <c r="A2" s="70"/>
      <c r="B2" s="3"/>
      <c r="C2" s="3"/>
      <c r="D2" s="3"/>
      <c r="E2" s="3"/>
    </row>
    <row r="3" spans="1:14" ht="23.4">
      <c r="A3" s="111" t="s">
        <v>1</v>
      </c>
      <c r="B3" s="112"/>
      <c r="C3" s="113"/>
      <c r="D3" s="93"/>
      <c r="E3" s="111" t="s">
        <v>2</v>
      </c>
      <c r="F3" s="112"/>
      <c r="G3" s="113"/>
      <c r="H3" s="94"/>
      <c r="I3" s="93"/>
      <c r="J3" s="111" t="s">
        <v>3</v>
      </c>
      <c r="K3" s="112"/>
      <c r="L3" s="113"/>
      <c r="M3" s="1"/>
      <c r="N3" s="1"/>
    </row>
    <row r="4" spans="1:14" ht="23.4">
      <c r="A4" s="95"/>
      <c r="B4" s="96"/>
      <c r="C4" s="97"/>
      <c r="D4" s="93"/>
      <c r="E4" s="95"/>
      <c r="F4" s="96"/>
      <c r="G4" s="97"/>
      <c r="H4" s="96"/>
      <c r="I4" s="93"/>
      <c r="J4" s="95"/>
      <c r="K4" s="96"/>
      <c r="L4" s="97"/>
      <c r="M4" s="69"/>
      <c r="N4" s="69"/>
    </row>
    <row r="5" spans="1:14" ht="16.05" customHeight="1">
      <c r="A5" s="98" t="s">
        <v>4</v>
      </c>
      <c r="B5" s="99" t="s">
        <v>5</v>
      </c>
      <c r="C5" s="100"/>
      <c r="D5" s="93"/>
      <c r="E5" s="98" t="s">
        <v>4</v>
      </c>
      <c r="F5" s="99" t="s">
        <v>5</v>
      </c>
      <c r="G5" s="100"/>
      <c r="H5" s="101"/>
      <c r="I5" s="93"/>
      <c r="J5" s="98" t="s">
        <v>4</v>
      </c>
      <c r="K5" s="99" t="s">
        <v>5</v>
      </c>
      <c r="L5" s="100"/>
      <c r="M5" s="2"/>
      <c r="N5" s="2"/>
    </row>
    <row r="6" spans="1:14">
      <c r="A6" s="102" t="s">
        <v>6</v>
      </c>
      <c r="B6" s="103"/>
      <c r="C6" s="104" t="s">
        <v>7</v>
      </c>
      <c r="D6" s="93"/>
      <c r="E6" s="102" t="s">
        <v>6</v>
      </c>
      <c r="F6" s="103"/>
      <c r="G6" s="104" t="s">
        <v>7</v>
      </c>
      <c r="H6" s="101"/>
      <c r="I6" s="93"/>
      <c r="J6" s="102" t="s">
        <v>6</v>
      </c>
      <c r="K6" s="103"/>
      <c r="L6" s="104" t="s">
        <v>7</v>
      </c>
      <c r="M6" s="2"/>
      <c r="N6" s="2"/>
    </row>
    <row r="7" spans="1:14">
      <c r="A7" s="102" t="s">
        <v>8</v>
      </c>
      <c r="B7" s="103"/>
      <c r="C7" s="104" t="s">
        <v>7</v>
      </c>
      <c r="D7" s="93"/>
      <c r="E7" s="102" t="s">
        <v>8</v>
      </c>
      <c r="F7" s="103"/>
      <c r="G7" s="104" t="s">
        <v>7</v>
      </c>
      <c r="H7" s="101"/>
      <c r="I7" s="93"/>
      <c r="J7" s="102" t="s">
        <v>8</v>
      </c>
      <c r="K7" s="103"/>
      <c r="L7" s="104" t="s">
        <v>7</v>
      </c>
      <c r="M7" s="2"/>
      <c r="N7" s="2"/>
    </row>
    <row r="8" spans="1:14">
      <c r="A8" s="102" t="s">
        <v>9</v>
      </c>
      <c r="B8" s="103"/>
      <c r="C8" s="104" t="s">
        <v>10</v>
      </c>
      <c r="D8" s="93"/>
      <c r="E8" s="102" t="s">
        <v>9</v>
      </c>
      <c r="F8" s="103"/>
      <c r="G8" s="104" t="s">
        <v>10</v>
      </c>
      <c r="H8" s="101"/>
      <c r="I8" s="93"/>
      <c r="J8" s="102" t="s">
        <v>9</v>
      </c>
      <c r="K8" s="103"/>
      <c r="L8" s="104" t="s">
        <v>10</v>
      </c>
      <c r="M8" s="2"/>
      <c r="N8" s="2"/>
    </row>
    <row r="9" spans="1:14">
      <c r="A9" s="102" t="s">
        <v>11</v>
      </c>
      <c r="B9" s="103"/>
      <c r="C9" s="104" t="s">
        <v>10</v>
      </c>
      <c r="D9" s="93"/>
      <c r="E9" s="102" t="s">
        <v>11</v>
      </c>
      <c r="F9" s="103"/>
      <c r="G9" s="104" t="s">
        <v>10</v>
      </c>
      <c r="H9" s="101"/>
      <c r="I9" s="93"/>
      <c r="J9" s="102" t="s">
        <v>11</v>
      </c>
      <c r="K9" s="103"/>
      <c r="L9" s="104" t="s">
        <v>10</v>
      </c>
      <c r="M9" s="2"/>
      <c r="N9" s="2"/>
    </row>
    <row r="10" spans="1:14">
      <c r="A10" s="102" t="s">
        <v>12</v>
      </c>
      <c r="B10" s="103"/>
      <c r="C10" s="104" t="s">
        <v>10</v>
      </c>
      <c r="D10" s="93"/>
      <c r="E10" s="102" t="s">
        <v>12</v>
      </c>
      <c r="F10" s="103"/>
      <c r="G10" s="104" t="s">
        <v>10</v>
      </c>
      <c r="H10" s="101"/>
      <c r="I10" s="93"/>
      <c r="J10" s="102" t="s">
        <v>12</v>
      </c>
      <c r="K10" s="103"/>
      <c r="L10" s="104" t="s">
        <v>10</v>
      </c>
      <c r="M10" s="2"/>
      <c r="N10" s="2"/>
    </row>
    <row r="11" spans="1:14">
      <c r="A11" s="102" t="s">
        <v>13</v>
      </c>
      <c r="B11" s="103"/>
      <c r="C11" s="104" t="s">
        <v>14</v>
      </c>
      <c r="D11" s="93"/>
      <c r="E11" s="102" t="s">
        <v>13</v>
      </c>
      <c r="F11" s="103"/>
      <c r="G11" s="104" t="s">
        <v>14</v>
      </c>
      <c r="H11" s="101"/>
      <c r="I11" s="93"/>
      <c r="J11" s="102" t="s">
        <v>13</v>
      </c>
      <c r="K11" s="103"/>
      <c r="L11" s="104" t="s">
        <v>14</v>
      </c>
      <c r="M11" s="2"/>
      <c r="N11" s="2"/>
    </row>
    <row r="12" spans="1:14">
      <c r="A12" s="102" t="s">
        <v>15</v>
      </c>
      <c r="B12" s="103"/>
      <c r="C12" s="104" t="s">
        <v>10</v>
      </c>
      <c r="D12" s="93"/>
      <c r="E12" s="102" t="s">
        <v>15</v>
      </c>
      <c r="F12" s="103"/>
      <c r="G12" s="104" t="s">
        <v>10</v>
      </c>
      <c r="H12" s="101"/>
      <c r="I12" s="93"/>
      <c r="J12" s="102" t="s">
        <v>15</v>
      </c>
      <c r="K12" s="103"/>
      <c r="L12" s="104" t="s">
        <v>10</v>
      </c>
      <c r="M12" s="2"/>
      <c r="N12" s="2"/>
    </row>
    <row r="13" spans="1:14" ht="16.05" customHeight="1">
      <c r="A13" s="102" t="s">
        <v>16</v>
      </c>
      <c r="B13" s="103"/>
      <c r="C13" s="104" t="s">
        <v>10</v>
      </c>
      <c r="D13" s="93"/>
      <c r="E13" s="102" t="s">
        <v>16</v>
      </c>
      <c r="F13" s="103"/>
      <c r="G13" s="104" t="s">
        <v>10</v>
      </c>
      <c r="H13" s="101"/>
      <c r="I13" s="93"/>
      <c r="J13" s="102" t="s">
        <v>16</v>
      </c>
      <c r="K13" s="103"/>
      <c r="L13" s="104" t="s">
        <v>10</v>
      </c>
      <c r="M13" s="2"/>
      <c r="N13" s="2"/>
    </row>
    <row r="14" spans="1:14">
      <c r="A14" s="102" t="s">
        <v>17</v>
      </c>
      <c r="B14" s="103"/>
      <c r="C14" s="104" t="s">
        <v>18</v>
      </c>
      <c r="D14" s="93"/>
      <c r="E14" s="102" t="s">
        <v>17</v>
      </c>
      <c r="F14" s="103"/>
      <c r="G14" s="104" t="s">
        <v>18</v>
      </c>
      <c r="H14" s="101"/>
      <c r="I14" s="93"/>
      <c r="J14" s="102" t="s">
        <v>17</v>
      </c>
      <c r="K14" s="103"/>
      <c r="L14" s="104" t="s">
        <v>18</v>
      </c>
      <c r="M14" s="2"/>
      <c r="N14" s="2"/>
    </row>
    <row r="15" spans="1:14">
      <c r="A15" s="102" t="s">
        <v>19</v>
      </c>
      <c r="B15" s="103"/>
      <c r="C15" s="104" t="s">
        <v>20</v>
      </c>
      <c r="D15" s="93"/>
      <c r="E15" s="102" t="s">
        <v>19</v>
      </c>
      <c r="F15" s="103"/>
      <c r="G15" s="104" t="s">
        <v>20</v>
      </c>
      <c r="H15" s="101"/>
      <c r="I15" s="93"/>
      <c r="J15" s="102" t="s">
        <v>19</v>
      </c>
      <c r="K15" s="103"/>
      <c r="L15" s="104" t="s">
        <v>20</v>
      </c>
      <c r="M15" s="2"/>
      <c r="N15" s="2"/>
    </row>
    <row r="16" spans="1:14">
      <c r="A16" s="102" t="s">
        <v>21</v>
      </c>
      <c r="B16" s="103"/>
      <c r="C16" s="104" t="s">
        <v>22</v>
      </c>
      <c r="D16" s="93"/>
      <c r="E16" s="102" t="s">
        <v>21</v>
      </c>
      <c r="F16" s="103"/>
      <c r="G16" s="104" t="s">
        <v>22</v>
      </c>
      <c r="H16" s="101"/>
      <c r="I16" s="93"/>
      <c r="J16" s="102" t="s">
        <v>21</v>
      </c>
      <c r="K16" s="103"/>
      <c r="L16" s="104" t="s">
        <v>22</v>
      </c>
      <c r="M16" s="2"/>
      <c r="N16" s="2"/>
    </row>
    <row r="17" spans="1:14">
      <c r="A17" s="102" t="s">
        <v>23</v>
      </c>
      <c r="B17" s="103"/>
      <c r="C17" s="104" t="s">
        <v>24</v>
      </c>
      <c r="D17" s="93"/>
      <c r="E17" s="102" t="s">
        <v>23</v>
      </c>
      <c r="F17" s="103"/>
      <c r="G17" s="104" t="s">
        <v>24</v>
      </c>
      <c r="H17" s="101"/>
      <c r="I17" s="93"/>
      <c r="J17" s="102" t="s">
        <v>23</v>
      </c>
      <c r="K17" s="103"/>
      <c r="L17" s="104" t="s">
        <v>24</v>
      </c>
      <c r="M17" s="2"/>
      <c r="N17" s="2"/>
    </row>
    <row r="18" spans="1:14">
      <c r="A18" s="102" t="s">
        <v>25</v>
      </c>
      <c r="B18" s="103"/>
      <c r="C18" s="104" t="s">
        <v>24</v>
      </c>
      <c r="D18" s="93"/>
      <c r="E18" s="102" t="s">
        <v>25</v>
      </c>
      <c r="F18" s="103"/>
      <c r="G18" s="104" t="s">
        <v>24</v>
      </c>
      <c r="H18" s="101"/>
      <c r="I18" s="93"/>
      <c r="J18" s="102" t="s">
        <v>25</v>
      </c>
      <c r="K18" s="103"/>
      <c r="L18" s="104" t="s">
        <v>24</v>
      </c>
      <c r="M18" s="2"/>
      <c r="N18" s="2"/>
    </row>
    <row r="19" spans="1:14">
      <c r="A19" s="102" t="s">
        <v>26</v>
      </c>
      <c r="B19" s="103"/>
      <c r="C19" s="104" t="s">
        <v>24</v>
      </c>
      <c r="D19" s="93"/>
      <c r="E19" s="102" t="s">
        <v>26</v>
      </c>
      <c r="F19" s="103"/>
      <c r="G19" s="104" t="s">
        <v>24</v>
      </c>
      <c r="H19" s="101"/>
      <c r="I19" s="93"/>
      <c r="J19" s="102" t="s">
        <v>26</v>
      </c>
      <c r="K19" s="103"/>
      <c r="L19" s="104" t="s">
        <v>24</v>
      </c>
      <c r="M19" s="2"/>
      <c r="N19" s="2"/>
    </row>
    <row r="20" spans="1:14">
      <c r="A20" s="102"/>
      <c r="B20" s="101"/>
      <c r="C20" s="100"/>
      <c r="D20" s="93"/>
      <c r="E20" s="102"/>
      <c r="F20" s="101"/>
      <c r="G20" s="100"/>
      <c r="H20" s="101"/>
      <c r="I20" s="93"/>
      <c r="J20" s="102"/>
      <c r="K20" s="101"/>
      <c r="L20" s="100"/>
      <c r="M20" s="2"/>
      <c r="N20" s="2"/>
    </row>
    <row r="21" spans="1:14">
      <c r="A21" s="98" t="s">
        <v>27</v>
      </c>
      <c r="B21" s="99" t="s">
        <v>5</v>
      </c>
      <c r="C21" s="105"/>
      <c r="D21" s="93"/>
      <c r="E21" s="98" t="s">
        <v>27</v>
      </c>
      <c r="F21" s="99" t="s">
        <v>5</v>
      </c>
      <c r="G21" s="105"/>
      <c r="H21" s="101"/>
      <c r="I21" s="93"/>
      <c r="J21" s="98" t="s">
        <v>27</v>
      </c>
      <c r="K21" s="99"/>
      <c r="L21" s="105"/>
      <c r="M21" s="2"/>
      <c r="N21" s="2"/>
    </row>
    <row r="22" spans="1:14">
      <c r="A22" s="102" t="s">
        <v>28</v>
      </c>
      <c r="B22" s="103"/>
      <c r="C22" s="104" t="s">
        <v>29</v>
      </c>
      <c r="D22" s="93"/>
      <c r="E22" s="102" t="s">
        <v>28</v>
      </c>
      <c r="F22" s="103"/>
      <c r="G22" s="104" t="s">
        <v>29</v>
      </c>
      <c r="H22" s="101"/>
      <c r="I22" s="93"/>
      <c r="J22" s="102" t="s">
        <v>28</v>
      </c>
      <c r="K22" s="103"/>
      <c r="L22" s="104" t="s">
        <v>29</v>
      </c>
      <c r="M22" s="2"/>
      <c r="N22" s="2"/>
    </row>
    <row r="23" spans="1:14">
      <c r="A23" s="102" t="s">
        <v>30</v>
      </c>
      <c r="B23" s="103"/>
      <c r="C23" s="104" t="s">
        <v>29</v>
      </c>
      <c r="D23" s="93"/>
      <c r="E23" s="102" t="s">
        <v>30</v>
      </c>
      <c r="F23" s="103"/>
      <c r="G23" s="104" t="s">
        <v>29</v>
      </c>
      <c r="H23" s="101"/>
      <c r="I23" s="93"/>
      <c r="J23" s="102" t="s">
        <v>30</v>
      </c>
      <c r="K23" s="103"/>
      <c r="L23" s="104" t="s">
        <v>29</v>
      </c>
      <c r="M23" s="2"/>
      <c r="N23" s="2"/>
    </row>
    <row r="24" spans="1:14">
      <c r="A24" s="102" t="s">
        <v>31</v>
      </c>
      <c r="B24" s="103"/>
      <c r="C24" s="104" t="s">
        <v>29</v>
      </c>
      <c r="D24" s="93"/>
      <c r="E24" s="102" t="s">
        <v>31</v>
      </c>
      <c r="F24" s="103"/>
      <c r="G24" s="104" t="s">
        <v>29</v>
      </c>
      <c r="H24" s="101"/>
      <c r="I24" s="93"/>
      <c r="J24" s="102" t="s">
        <v>31</v>
      </c>
      <c r="K24" s="103"/>
      <c r="L24" s="104" t="s">
        <v>29</v>
      </c>
      <c r="M24" s="2"/>
      <c r="N24" s="2"/>
    </row>
    <row r="25" spans="1:14">
      <c r="A25" s="102" t="s">
        <v>32</v>
      </c>
      <c r="B25" s="103"/>
      <c r="C25" s="104" t="s">
        <v>29</v>
      </c>
      <c r="D25" s="93"/>
      <c r="E25" s="102" t="s">
        <v>32</v>
      </c>
      <c r="F25" s="103"/>
      <c r="G25" s="104" t="s">
        <v>29</v>
      </c>
      <c r="H25" s="101"/>
      <c r="I25" s="93"/>
      <c r="J25" s="102" t="s">
        <v>32</v>
      </c>
      <c r="K25" s="103"/>
      <c r="L25" s="104" t="s">
        <v>29</v>
      </c>
      <c r="M25" s="2"/>
      <c r="N25" s="2"/>
    </row>
    <row r="26" spans="1:14">
      <c r="A26" s="102"/>
      <c r="B26" s="103"/>
      <c r="C26" s="104"/>
      <c r="D26" s="93"/>
      <c r="E26" s="102" t="s">
        <v>33</v>
      </c>
      <c r="F26" s="103" t="s">
        <v>34</v>
      </c>
      <c r="G26" s="104" t="s">
        <v>35</v>
      </c>
      <c r="H26" s="101"/>
      <c r="I26" s="93"/>
      <c r="J26" s="102" t="s">
        <v>33</v>
      </c>
      <c r="K26" s="103" t="s">
        <v>34</v>
      </c>
      <c r="L26" s="104" t="s">
        <v>35</v>
      </c>
      <c r="M26" s="2"/>
      <c r="N26" s="2"/>
    </row>
    <row r="27" spans="1:14">
      <c r="A27" s="102"/>
      <c r="B27" s="101"/>
      <c r="C27" s="100"/>
      <c r="D27" s="93"/>
      <c r="E27" s="102"/>
      <c r="F27" s="101"/>
      <c r="G27" s="100"/>
      <c r="H27" s="101"/>
      <c r="I27" s="93"/>
      <c r="J27" s="102"/>
      <c r="K27" s="101"/>
      <c r="L27" s="100"/>
      <c r="M27" s="2"/>
      <c r="N27" s="2"/>
    </row>
    <row r="28" spans="1:14">
      <c r="A28" s="98" t="s">
        <v>36</v>
      </c>
      <c r="B28" s="99" t="s">
        <v>5</v>
      </c>
      <c r="C28" s="100"/>
      <c r="D28" s="93"/>
      <c r="E28" s="98" t="s">
        <v>36</v>
      </c>
      <c r="F28" s="99" t="s">
        <v>5</v>
      </c>
      <c r="G28" s="100"/>
      <c r="H28" s="101"/>
      <c r="I28" s="93"/>
      <c r="J28" s="98" t="s">
        <v>36</v>
      </c>
      <c r="K28" s="99" t="s">
        <v>5</v>
      </c>
      <c r="L28" s="100"/>
      <c r="M28" s="2"/>
      <c r="N28" s="2"/>
    </row>
    <row r="29" spans="1:14">
      <c r="A29" s="102" t="s">
        <v>37</v>
      </c>
      <c r="B29" s="106"/>
      <c r="C29" s="104" t="s">
        <v>38</v>
      </c>
      <c r="D29" s="93"/>
      <c r="E29" s="102" t="s">
        <v>37</v>
      </c>
      <c r="F29" s="106"/>
      <c r="G29" s="104" t="s">
        <v>38</v>
      </c>
      <c r="H29" s="101"/>
      <c r="I29" s="93"/>
      <c r="J29" s="102" t="s">
        <v>37</v>
      </c>
      <c r="K29" s="106"/>
      <c r="L29" s="104" t="s">
        <v>38</v>
      </c>
      <c r="M29" s="2"/>
      <c r="N29" s="2"/>
    </row>
    <row r="30" spans="1:14">
      <c r="A30" s="102" t="s">
        <v>39</v>
      </c>
      <c r="B30" s="106"/>
      <c r="C30" s="104" t="s">
        <v>40</v>
      </c>
      <c r="D30" s="93"/>
      <c r="E30" s="102" t="s">
        <v>39</v>
      </c>
      <c r="F30" s="106"/>
      <c r="G30" s="104" t="s">
        <v>40</v>
      </c>
      <c r="H30" s="101"/>
      <c r="I30" s="93"/>
      <c r="J30" s="102" t="s">
        <v>39</v>
      </c>
      <c r="K30" s="106"/>
      <c r="L30" s="104" t="s">
        <v>40</v>
      </c>
      <c r="M30" s="2"/>
      <c r="N30" s="2"/>
    </row>
    <row r="31" spans="1:14">
      <c r="A31" s="107" t="s">
        <v>41</v>
      </c>
      <c r="B31" s="103"/>
      <c r="C31" s="104" t="s">
        <v>42</v>
      </c>
      <c r="D31" s="93"/>
      <c r="E31" s="107" t="s">
        <v>41</v>
      </c>
      <c r="F31" s="103"/>
      <c r="G31" s="104" t="s">
        <v>42</v>
      </c>
      <c r="H31" s="101"/>
      <c r="I31" s="93"/>
      <c r="J31" s="107" t="s">
        <v>41</v>
      </c>
      <c r="K31" s="103"/>
      <c r="L31" s="104" t="s">
        <v>42</v>
      </c>
      <c r="M31" s="2"/>
      <c r="N31" s="2"/>
    </row>
    <row r="32" spans="1:14">
      <c r="A32" s="102" t="s">
        <v>43</v>
      </c>
      <c r="B32" s="93"/>
      <c r="C32" s="104" t="s">
        <v>44</v>
      </c>
      <c r="D32" s="93"/>
      <c r="E32" s="102" t="s">
        <v>43</v>
      </c>
      <c r="F32" s="106"/>
      <c r="G32" s="104" t="s">
        <v>44</v>
      </c>
      <c r="H32" s="101"/>
      <c r="I32" s="93"/>
      <c r="J32" s="102" t="s">
        <v>43</v>
      </c>
      <c r="K32" s="106"/>
      <c r="L32" s="104" t="s">
        <v>44</v>
      </c>
      <c r="M32" s="2"/>
      <c r="N32" s="2"/>
    </row>
    <row r="33" spans="1:14">
      <c r="A33" s="107" t="s">
        <v>45</v>
      </c>
      <c r="B33" s="106"/>
      <c r="C33" s="104" t="s">
        <v>42</v>
      </c>
      <c r="D33" s="93"/>
      <c r="E33" s="107" t="s">
        <v>45</v>
      </c>
      <c r="F33" s="103"/>
      <c r="G33" s="104" t="s">
        <v>42</v>
      </c>
      <c r="H33" s="101"/>
      <c r="I33" s="93"/>
      <c r="J33" s="107" t="s">
        <v>45</v>
      </c>
      <c r="K33" s="103"/>
      <c r="L33" s="104" t="s">
        <v>42</v>
      </c>
      <c r="M33" s="2"/>
      <c r="N33" s="2"/>
    </row>
    <row r="34" spans="1:14">
      <c r="A34" s="102" t="s">
        <v>46</v>
      </c>
      <c r="B34" s="106"/>
      <c r="C34" s="104" t="s">
        <v>47</v>
      </c>
      <c r="D34" s="93"/>
      <c r="E34" s="102" t="s">
        <v>46</v>
      </c>
      <c r="F34" s="106"/>
      <c r="G34" s="104" t="s">
        <v>47</v>
      </c>
      <c r="H34" s="101"/>
      <c r="I34" s="93"/>
      <c r="J34" s="102" t="s">
        <v>46</v>
      </c>
      <c r="K34" s="106"/>
      <c r="L34" s="104" t="s">
        <v>47</v>
      </c>
      <c r="M34" s="2"/>
      <c r="N34" s="2"/>
    </row>
    <row r="35" spans="1:14">
      <c r="A35" s="102" t="s">
        <v>48</v>
      </c>
      <c r="B35" s="106"/>
      <c r="C35" s="104" t="s">
        <v>47</v>
      </c>
      <c r="D35" s="93"/>
      <c r="E35" s="102" t="s">
        <v>48</v>
      </c>
      <c r="F35" s="106"/>
      <c r="G35" s="104" t="s">
        <v>47</v>
      </c>
      <c r="H35" s="101"/>
      <c r="I35" s="93"/>
      <c r="J35" s="102" t="s">
        <v>48</v>
      </c>
      <c r="K35" s="106"/>
      <c r="L35" s="104" t="s">
        <v>47</v>
      </c>
      <c r="M35" s="2"/>
      <c r="N35" s="2"/>
    </row>
    <row r="36" spans="1:14">
      <c r="A36" s="102" t="s">
        <v>49</v>
      </c>
      <c r="B36" s="106"/>
      <c r="C36" s="104" t="s">
        <v>50</v>
      </c>
      <c r="D36" s="93"/>
      <c r="E36" s="102" t="s">
        <v>49</v>
      </c>
      <c r="F36" s="106"/>
      <c r="G36" s="104" t="s">
        <v>50</v>
      </c>
      <c r="H36" s="101"/>
      <c r="I36" s="93"/>
      <c r="J36" s="102" t="s">
        <v>49</v>
      </c>
      <c r="K36" s="106"/>
      <c r="L36" s="104" t="s">
        <v>50</v>
      </c>
      <c r="M36" s="2"/>
      <c r="N36" s="2"/>
    </row>
    <row r="37" spans="1:14" ht="16.2" thickBot="1">
      <c r="A37" s="108" t="s">
        <v>51</v>
      </c>
      <c r="B37" s="109"/>
      <c r="C37" s="110" t="s">
        <v>52</v>
      </c>
      <c r="D37" s="93"/>
      <c r="E37" s="108" t="s">
        <v>51</v>
      </c>
      <c r="F37" s="109"/>
      <c r="G37" s="110" t="s">
        <v>52</v>
      </c>
      <c r="H37" s="101"/>
      <c r="I37" s="93"/>
      <c r="J37" s="108" t="s">
        <v>51</v>
      </c>
      <c r="K37" s="109"/>
      <c r="L37" s="110" t="s">
        <v>52</v>
      </c>
      <c r="M37" s="2"/>
      <c r="N37" s="2"/>
    </row>
    <row r="38" spans="1:14">
      <c r="H38" s="2"/>
      <c r="M38" s="2"/>
      <c r="N38" s="2"/>
    </row>
    <row r="39" spans="1:14">
      <c r="A39" s="4" t="s">
        <v>53</v>
      </c>
      <c r="B39" s="5"/>
      <c r="C39" s="6"/>
      <c r="E39" s="4" t="s">
        <v>53</v>
      </c>
      <c r="F39" s="5"/>
      <c r="G39" s="6"/>
      <c r="J39" s="4" t="s">
        <v>53</v>
      </c>
      <c r="K39" s="5"/>
      <c r="L39" s="6"/>
    </row>
    <row r="40" spans="1:14">
      <c r="A40" s="7"/>
      <c r="B40" s="8"/>
      <c r="C40" s="9"/>
      <c r="E40" s="7"/>
      <c r="F40" s="8"/>
      <c r="G40" s="9"/>
      <c r="J40" s="7"/>
      <c r="K40" s="8"/>
      <c r="L40" s="9"/>
    </row>
    <row r="41" spans="1:14" ht="16.05" customHeight="1">
      <c r="A41" s="10" t="s">
        <v>54</v>
      </c>
      <c r="B41" s="11"/>
      <c r="C41" s="12"/>
      <c r="D41" s="13"/>
      <c r="E41" s="10" t="s">
        <v>54</v>
      </c>
      <c r="F41" s="11"/>
      <c r="G41" s="12"/>
      <c r="J41" s="10" t="s">
        <v>54</v>
      </c>
      <c r="K41" s="11"/>
      <c r="L41" s="12"/>
    </row>
    <row r="42" spans="1:14">
      <c r="A42" s="14"/>
      <c r="B42" s="15"/>
      <c r="C42" s="12"/>
      <c r="D42" s="13"/>
      <c r="E42" s="14"/>
      <c r="F42" s="15"/>
      <c r="G42" s="12"/>
      <c r="J42" s="14"/>
      <c r="K42" s="15"/>
      <c r="L42" s="12"/>
    </row>
    <row r="43" spans="1:14">
      <c r="A43" s="14" t="s">
        <v>55</v>
      </c>
      <c r="B43" s="15">
        <f>(B7)*150</f>
        <v>0</v>
      </c>
      <c r="C43" s="12"/>
      <c r="D43" s="13"/>
      <c r="E43" s="14" t="s">
        <v>55</v>
      </c>
      <c r="F43" s="15">
        <f>(F7)*150</f>
        <v>0</v>
      </c>
      <c r="G43" s="12"/>
      <c r="J43" s="14" t="s">
        <v>55</v>
      </c>
      <c r="K43" s="15">
        <f>(K7)*150</f>
        <v>0</v>
      </c>
      <c r="L43" s="12"/>
    </row>
    <row r="44" spans="1:14">
      <c r="A44" s="14" t="s">
        <v>56</v>
      </c>
      <c r="B44" s="16">
        <f>120.63*((B6+B7))</f>
        <v>0</v>
      </c>
      <c r="C44" s="12"/>
      <c r="D44" s="13"/>
      <c r="E44" s="14" t="s">
        <v>56</v>
      </c>
      <c r="F44" s="16">
        <f>120.63*((F6+F7))</f>
        <v>0</v>
      </c>
      <c r="G44" s="12"/>
      <c r="J44" s="14" t="s">
        <v>56</v>
      </c>
      <c r="K44" s="16">
        <f>120.63*((K6+K7))</f>
        <v>0</v>
      </c>
      <c r="L44" s="12"/>
    </row>
    <row r="45" spans="1:14">
      <c r="A45" s="14" t="s">
        <v>57</v>
      </c>
      <c r="B45" s="16">
        <f>63.39*(B8+B11)</f>
        <v>0</v>
      </c>
      <c r="C45" s="12"/>
      <c r="D45" s="13"/>
      <c r="E45" s="14" t="s">
        <v>57</v>
      </c>
      <c r="F45" s="16">
        <f>63.39*(F8+F11)</f>
        <v>0</v>
      </c>
      <c r="G45" s="12"/>
      <c r="J45" s="14" t="s">
        <v>57</v>
      </c>
      <c r="K45" s="16">
        <f>63.39*(K8+K11)</f>
        <v>0</v>
      </c>
      <c r="L45" s="12"/>
    </row>
    <row r="46" spans="1:14" ht="28.8">
      <c r="A46" s="14" t="s">
        <v>58</v>
      </c>
      <c r="B46" s="16">
        <f>IF(SUM(B43:B45)&gt;0,79.05,0)</f>
        <v>0</v>
      </c>
      <c r="C46" s="12" t="s">
        <v>59</v>
      </c>
      <c r="D46" s="13"/>
      <c r="E46" s="14" t="s">
        <v>60</v>
      </c>
      <c r="F46" s="16">
        <f>IF(SUM(F43:F45)&gt;0,79.08,0)</f>
        <v>0</v>
      </c>
      <c r="G46" s="17" t="s">
        <v>61</v>
      </c>
      <c r="J46" s="14" t="s">
        <v>62</v>
      </c>
      <c r="K46" s="16">
        <f>IF(SUM(K43:K45)&gt;0,111.05,0)</f>
        <v>0</v>
      </c>
      <c r="L46" s="17" t="s">
        <v>61</v>
      </c>
    </row>
    <row r="47" spans="1:14">
      <c r="A47" s="14" t="s">
        <v>63</v>
      </c>
      <c r="B47" s="16">
        <f>B14*134.69</f>
        <v>0</v>
      </c>
      <c r="C47" s="12"/>
      <c r="E47" s="14" t="s">
        <v>63</v>
      </c>
      <c r="F47" s="16">
        <f>F14*134.69</f>
        <v>0</v>
      </c>
      <c r="G47" s="12"/>
      <c r="J47" s="14" t="s">
        <v>63</v>
      </c>
      <c r="K47" s="16">
        <f>K14*134.69</f>
        <v>0</v>
      </c>
      <c r="L47" s="12"/>
    </row>
    <row r="48" spans="1:14">
      <c r="A48" s="14" t="s">
        <v>64</v>
      </c>
      <c r="B48" s="16">
        <f>B9*62.76</f>
        <v>0</v>
      </c>
      <c r="C48" s="12"/>
      <c r="E48" s="14" t="s">
        <v>64</v>
      </c>
      <c r="F48" s="16">
        <f>F9*63.39</f>
        <v>0</v>
      </c>
      <c r="G48" s="12"/>
      <c r="J48" s="14" t="s">
        <v>64</v>
      </c>
      <c r="K48" s="16">
        <f>K9*63.39</f>
        <v>0</v>
      </c>
      <c r="L48" s="12"/>
    </row>
    <row r="49" spans="1:12">
      <c r="A49" s="14" t="s">
        <v>65</v>
      </c>
      <c r="B49" s="16">
        <f>B15*119.97</f>
        <v>0</v>
      </c>
      <c r="C49" s="12"/>
      <c r="E49" s="14" t="s">
        <v>65</v>
      </c>
      <c r="F49" s="16">
        <f>F15*119.97</f>
        <v>0</v>
      </c>
      <c r="G49" s="12"/>
      <c r="J49" s="14" t="s">
        <v>65</v>
      </c>
      <c r="K49" s="16">
        <f>K15*119.97</f>
        <v>0</v>
      </c>
      <c r="L49" s="12"/>
    </row>
    <row r="50" spans="1:12">
      <c r="A50" s="14" t="s">
        <v>66</v>
      </c>
      <c r="B50" s="16">
        <f>B13*124.4</f>
        <v>0</v>
      </c>
      <c r="C50" s="12"/>
      <c r="E50" s="14" t="s">
        <v>66</v>
      </c>
      <c r="F50" s="16">
        <f>F13*124.4</f>
        <v>0</v>
      </c>
      <c r="G50" s="12"/>
      <c r="J50" s="14" t="s">
        <v>66</v>
      </c>
      <c r="K50" s="16">
        <f>K13*124.4</f>
        <v>0</v>
      </c>
      <c r="L50" s="12"/>
    </row>
    <row r="51" spans="1:12">
      <c r="A51" s="14" t="s">
        <v>67</v>
      </c>
      <c r="B51" s="16">
        <f>44.31*B10</f>
        <v>0</v>
      </c>
      <c r="C51" s="12" t="s">
        <v>68</v>
      </c>
      <c r="E51" s="14" t="s">
        <v>67</v>
      </c>
      <c r="F51" s="16">
        <f>44.31*F10</f>
        <v>0</v>
      </c>
      <c r="G51" s="12" t="s">
        <v>68</v>
      </c>
      <c r="J51" s="14" t="s">
        <v>67</v>
      </c>
      <c r="K51" s="16">
        <f>44.31*K10</f>
        <v>0</v>
      </c>
      <c r="L51" s="12" t="s">
        <v>68</v>
      </c>
    </row>
    <row r="52" spans="1:12">
      <c r="A52" s="14" t="s">
        <v>69</v>
      </c>
      <c r="B52" s="16">
        <f>50.35*B18</f>
        <v>0</v>
      </c>
      <c r="C52" s="12"/>
      <c r="E52" s="14" t="s">
        <v>69</v>
      </c>
      <c r="F52" s="16">
        <f>50.35*F18</f>
        <v>0</v>
      </c>
      <c r="G52" s="12"/>
      <c r="J52" s="14" t="s">
        <v>69</v>
      </c>
      <c r="K52" s="16">
        <f>50.35*K18</f>
        <v>0</v>
      </c>
      <c r="L52" s="12"/>
    </row>
    <row r="53" spans="1:12">
      <c r="A53" s="14" t="s">
        <v>70</v>
      </c>
      <c r="B53" s="16">
        <f>18.22*B19</f>
        <v>0</v>
      </c>
      <c r="C53" s="12"/>
      <c r="E53" s="14" t="s">
        <v>70</v>
      </c>
      <c r="F53" s="16">
        <f>18.22*F19</f>
        <v>0</v>
      </c>
      <c r="G53" s="12"/>
      <c r="J53" s="14" t="s">
        <v>70</v>
      </c>
      <c r="K53" s="16">
        <f>18.22*K19</f>
        <v>0</v>
      </c>
      <c r="L53" s="12"/>
    </row>
    <row r="54" spans="1:12">
      <c r="A54" s="14" t="s">
        <v>71</v>
      </c>
      <c r="B54" s="16">
        <f>B12*72.43</f>
        <v>0</v>
      </c>
      <c r="C54" s="12"/>
      <c r="E54" s="14" t="s">
        <v>71</v>
      </c>
      <c r="F54" s="16">
        <f>F12*72.43</f>
        <v>0</v>
      </c>
      <c r="G54" s="12"/>
      <c r="J54" s="14" t="s">
        <v>71</v>
      </c>
      <c r="K54" s="16">
        <f>K12*72.43</f>
        <v>0</v>
      </c>
      <c r="L54" s="12"/>
    </row>
    <row r="55" spans="1:12">
      <c r="A55" s="14"/>
      <c r="B55" s="16"/>
      <c r="C55" s="12"/>
      <c r="E55" s="14"/>
      <c r="F55" s="16"/>
      <c r="G55" s="12"/>
      <c r="J55" s="14"/>
      <c r="K55" s="16"/>
      <c r="L55" s="12"/>
    </row>
    <row r="56" spans="1:12">
      <c r="A56" s="18" t="s">
        <v>72</v>
      </c>
      <c r="B56" s="19">
        <f>SUM(B43:B54)</f>
        <v>0</v>
      </c>
      <c r="C56" s="20"/>
      <c r="E56" s="14" t="s">
        <v>73</v>
      </c>
      <c r="F56" s="16">
        <f>IF(AND(F26="Yes",F22&gt;0.75),((F22-0.5)*71.27),0)</f>
        <v>0</v>
      </c>
      <c r="G56" s="12"/>
      <c r="J56" s="14" t="s">
        <v>74</v>
      </c>
      <c r="K56" s="16">
        <f>IF(AND(K26="Yes",K22&gt;0.75),((K22-0.5)*97.46),0)</f>
        <v>0</v>
      </c>
      <c r="L56" s="12"/>
    </row>
    <row r="57" spans="1:12">
      <c r="A57" s="21" t="s">
        <v>75</v>
      </c>
      <c r="B57" s="22">
        <f>IF(SUM(B22:B25)&gt;0,B56/SUM(B22:B25),0)</f>
        <v>0</v>
      </c>
      <c r="C57" s="11"/>
      <c r="E57" s="14"/>
      <c r="F57" s="16"/>
      <c r="G57" s="12"/>
      <c r="J57" s="14"/>
      <c r="K57" s="16"/>
      <c r="L57" s="12"/>
    </row>
    <row r="58" spans="1:12" ht="16.2" thickBot="1">
      <c r="E58" s="18" t="s">
        <v>72</v>
      </c>
      <c r="F58" s="19">
        <f>SUM(F43:F56)</f>
        <v>0</v>
      </c>
      <c r="G58" s="12"/>
      <c r="J58" s="18" t="s">
        <v>72</v>
      </c>
      <c r="K58" s="19">
        <f>SUM(K43:K56)</f>
        <v>0</v>
      </c>
      <c r="L58" s="12"/>
    </row>
    <row r="59" spans="1:12">
      <c r="A59" s="23" t="s">
        <v>36</v>
      </c>
      <c r="B59" s="24"/>
      <c r="C59" s="25"/>
      <c r="E59" s="18" t="s">
        <v>75</v>
      </c>
      <c r="F59" s="19">
        <f>IF(SUM(F22:F25)&gt;0,F58/SUM(F22:F25),0)</f>
        <v>0</v>
      </c>
      <c r="G59" s="20"/>
      <c r="J59" s="18" t="s">
        <v>75</v>
      </c>
      <c r="K59" s="19">
        <f>IF(SUM(K22:K25)&gt;0,K58/SUM(K22:K25),0)</f>
        <v>0</v>
      </c>
      <c r="L59" s="20"/>
    </row>
    <row r="60" spans="1:12" ht="16.2" thickBot="1">
      <c r="A60" s="26"/>
      <c r="B60" s="27"/>
      <c r="C60" s="28"/>
    </row>
    <row r="61" spans="1:12">
      <c r="A61" s="26" t="s">
        <v>37</v>
      </c>
      <c r="B61" s="29">
        <f>B29</f>
        <v>0</v>
      </c>
      <c r="C61" s="28"/>
      <c r="E61" s="23" t="s">
        <v>36</v>
      </c>
      <c r="F61" s="24"/>
      <c r="G61" s="25"/>
      <c r="J61" s="23" t="s">
        <v>36</v>
      </c>
      <c r="K61" s="24"/>
      <c r="L61" s="25"/>
    </row>
    <row r="62" spans="1:12">
      <c r="A62" s="26" t="s">
        <v>76</v>
      </c>
      <c r="B62" s="29">
        <f>IF(B30=0,0,B30/B31)</f>
        <v>0</v>
      </c>
      <c r="C62" s="28" t="s">
        <v>77</v>
      </c>
      <c r="E62" s="26"/>
      <c r="F62" s="27"/>
      <c r="G62" s="28"/>
      <c r="J62" s="26"/>
      <c r="K62" s="27"/>
      <c r="L62" s="28"/>
    </row>
    <row r="63" spans="1:12">
      <c r="A63" s="26" t="s">
        <v>78</v>
      </c>
      <c r="B63" s="29">
        <f>IF(B33=0,0,(B33/(#REF!*3)))</f>
        <v>0</v>
      </c>
      <c r="C63" s="28" t="s">
        <v>79</v>
      </c>
      <c r="E63" s="26" t="s">
        <v>37</v>
      </c>
      <c r="F63" s="29">
        <f>F29</f>
        <v>0</v>
      </c>
      <c r="G63" s="28"/>
      <c r="J63" s="26" t="s">
        <v>37</v>
      </c>
      <c r="K63" s="29">
        <f>K29</f>
        <v>0</v>
      </c>
      <c r="L63" s="28"/>
    </row>
    <row r="64" spans="1:12">
      <c r="A64" s="26" t="s">
        <v>80</v>
      </c>
      <c r="B64" s="29">
        <f>B34*(B6+B7)</f>
        <v>0</v>
      </c>
      <c r="C64" s="28"/>
      <c r="E64" s="26" t="s">
        <v>39</v>
      </c>
      <c r="F64" s="29">
        <f>IF(F30=0,0,F30/F31)</f>
        <v>0</v>
      </c>
      <c r="G64" s="28" t="s">
        <v>77</v>
      </c>
      <c r="J64" s="26" t="s">
        <v>39</v>
      </c>
      <c r="K64" s="29">
        <f>IF(K30=0,0,K30/K31)</f>
        <v>0</v>
      </c>
      <c r="L64" s="28" t="s">
        <v>77</v>
      </c>
    </row>
    <row r="65" spans="1:12">
      <c r="A65" s="26" t="s">
        <v>48</v>
      </c>
      <c r="B65" s="29">
        <f>B34*B7</f>
        <v>0</v>
      </c>
      <c r="C65" s="28"/>
      <c r="E65" s="26" t="s">
        <v>43</v>
      </c>
      <c r="F65" s="29">
        <f>IF(F32=0,0,(F32/(F33*3)))</f>
        <v>0</v>
      </c>
      <c r="G65" s="28" t="s">
        <v>79</v>
      </c>
      <c r="J65" s="26" t="s">
        <v>43</v>
      </c>
      <c r="K65" s="29">
        <f>IF(K32=0,0,(K32/(K33*3)))</f>
        <v>0</v>
      </c>
      <c r="L65" s="28" t="s">
        <v>79</v>
      </c>
    </row>
    <row r="66" spans="1:12">
      <c r="A66" s="26" t="s">
        <v>49</v>
      </c>
      <c r="B66" s="29">
        <f>B8*B36</f>
        <v>0</v>
      </c>
      <c r="C66" s="28"/>
      <c r="E66" s="26" t="s">
        <v>80</v>
      </c>
      <c r="F66" s="29">
        <f>F34*(F6+F7)</f>
        <v>0</v>
      </c>
      <c r="G66" s="28"/>
      <c r="J66" s="26" t="s">
        <v>80</v>
      </c>
      <c r="K66" s="29">
        <f>K34*(K6+K7)</f>
        <v>0</v>
      </c>
      <c r="L66" s="28"/>
    </row>
    <row r="67" spans="1:12">
      <c r="A67" s="26" t="s">
        <v>81</v>
      </c>
      <c r="B67" s="29">
        <f>B11*B37</f>
        <v>0</v>
      </c>
      <c r="C67" s="28"/>
      <c r="E67" s="26" t="s">
        <v>48</v>
      </c>
      <c r="F67" s="29">
        <f>F34*F7</f>
        <v>0</v>
      </c>
      <c r="G67" s="28"/>
      <c r="J67" s="26" t="s">
        <v>48</v>
      </c>
      <c r="K67" s="29">
        <f>K34*K7</f>
        <v>0</v>
      </c>
      <c r="L67" s="28"/>
    </row>
    <row r="68" spans="1:12">
      <c r="A68" s="26"/>
      <c r="B68" s="29"/>
      <c r="C68" s="28"/>
      <c r="E68" s="26" t="s">
        <v>49</v>
      </c>
      <c r="F68" s="29">
        <f>F8*F36</f>
        <v>0</v>
      </c>
      <c r="G68" s="28"/>
      <c r="J68" s="26" t="s">
        <v>49</v>
      </c>
      <c r="K68" s="29">
        <f>K8*K36</f>
        <v>0</v>
      </c>
      <c r="L68" s="28"/>
    </row>
    <row r="69" spans="1:12">
      <c r="A69" s="26" t="s">
        <v>82</v>
      </c>
      <c r="B69" s="30">
        <f>SUM(B61:B67)</f>
        <v>0</v>
      </c>
      <c r="C69" s="31"/>
      <c r="E69" s="26" t="s">
        <v>51</v>
      </c>
      <c r="F69" s="29">
        <f>F11*F37</f>
        <v>0</v>
      </c>
      <c r="G69" s="28"/>
      <c r="J69" s="26" t="s">
        <v>51</v>
      </c>
      <c r="K69" s="29">
        <f>K11*K37</f>
        <v>0</v>
      </c>
      <c r="L69" s="28"/>
    </row>
    <row r="70" spans="1:12">
      <c r="A70" s="26"/>
      <c r="B70" s="30"/>
      <c r="C70" s="31"/>
      <c r="E70" s="26"/>
      <c r="F70" s="29"/>
      <c r="G70" s="28"/>
      <c r="J70" s="26"/>
      <c r="K70" s="29"/>
      <c r="L70" s="28"/>
    </row>
    <row r="71" spans="1:12" ht="16.2" thickBot="1">
      <c r="A71" s="32" t="s">
        <v>83</v>
      </c>
      <c r="B71" s="33">
        <f>B56+B69</f>
        <v>0</v>
      </c>
      <c r="C71" s="31"/>
      <c r="E71" s="26" t="s">
        <v>84</v>
      </c>
      <c r="F71" s="30">
        <f>SUM(F63:F69)</f>
        <v>0</v>
      </c>
      <c r="G71" s="31"/>
      <c r="J71" s="26" t="s">
        <v>84</v>
      </c>
      <c r="K71" s="30">
        <f>SUM(K63:K69)</f>
        <v>0</v>
      </c>
      <c r="L71" s="31"/>
    </row>
    <row r="72" spans="1:12" ht="16.2" thickBot="1">
      <c r="A72" s="34" t="s">
        <v>75</v>
      </c>
      <c r="B72" s="35">
        <f>IF(SUM(B22:B25)&gt;0,B71/SUM(B22:B25),0)</f>
        <v>0</v>
      </c>
      <c r="C72" s="36"/>
      <c r="E72" s="26"/>
      <c r="F72" s="30"/>
      <c r="G72" s="31"/>
      <c r="J72" s="26"/>
      <c r="K72" s="30"/>
      <c r="L72" s="31"/>
    </row>
    <row r="73" spans="1:12" ht="16.2" thickBot="1">
      <c r="E73" s="26"/>
      <c r="F73" s="30"/>
      <c r="G73" s="31"/>
      <c r="J73" s="26"/>
      <c r="K73" s="30"/>
      <c r="L73" s="31"/>
    </row>
    <row r="74" spans="1:12" ht="16.2" thickBot="1">
      <c r="A74" s="37" t="s">
        <v>85</v>
      </c>
      <c r="B74" s="38"/>
      <c r="C74" s="39"/>
      <c r="E74" s="40" t="s">
        <v>83</v>
      </c>
      <c r="F74" s="41">
        <f>F59+F71</f>
        <v>0</v>
      </c>
      <c r="G74" s="42"/>
      <c r="J74" s="40" t="s">
        <v>83</v>
      </c>
      <c r="K74" s="41">
        <f>K59+K71</f>
        <v>0</v>
      </c>
      <c r="L74" s="42"/>
    </row>
    <row r="75" spans="1:12" ht="16.2" thickBot="1">
      <c r="A75" s="43" t="s">
        <v>86</v>
      </c>
      <c r="B75" s="44">
        <f>(B8+B10)*30</f>
        <v>0</v>
      </c>
      <c r="C75" s="45"/>
      <c r="E75" s="40" t="s">
        <v>75</v>
      </c>
      <c r="F75" s="41">
        <f>IF(SUM(F22:F25)&gt;0,F74/SUM(F22:F25),0)</f>
        <v>0</v>
      </c>
      <c r="G75" s="42"/>
      <c r="J75" s="40" t="s">
        <v>75</v>
      </c>
      <c r="K75" s="41">
        <f>IF(SUM(K22:K25)&gt;0,K74/SUM(K22:K25),0)</f>
        <v>0</v>
      </c>
      <c r="L75" s="36"/>
    </row>
    <row r="76" spans="1:12" ht="16.2" thickBot="1">
      <c r="A76" s="43" t="s">
        <v>87</v>
      </c>
      <c r="B76" s="44">
        <f>B14*90</f>
        <v>0</v>
      </c>
      <c r="C76" s="45"/>
    </row>
    <row r="77" spans="1:12">
      <c r="A77" s="43" t="s">
        <v>88</v>
      </c>
      <c r="B77" s="44">
        <f>(B6+B7)*90</f>
        <v>0</v>
      </c>
      <c r="C77" s="45"/>
      <c r="E77" s="37" t="s">
        <v>85</v>
      </c>
      <c r="F77" s="38"/>
      <c r="G77" s="39"/>
      <c r="J77" s="37" t="s">
        <v>89</v>
      </c>
      <c r="K77" s="38"/>
      <c r="L77" s="39"/>
    </row>
    <row r="78" spans="1:12">
      <c r="A78" s="43" t="s">
        <v>90</v>
      </c>
      <c r="B78" s="44">
        <f>B16*60</f>
        <v>0</v>
      </c>
      <c r="C78" s="45"/>
      <c r="E78" s="43" t="s">
        <v>86</v>
      </c>
      <c r="F78" s="44">
        <f>(F8+F10)*30</f>
        <v>0</v>
      </c>
      <c r="G78" s="45"/>
      <c r="J78" s="43" t="s">
        <v>86</v>
      </c>
      <c r="K78" s="44">
        <f>(K8+K10)*30</f>
        <v>0</v>
      </c>
      <c r="L78" s="45"/>
    </row>
    <row r="79" spans="1:12">
      <c r="A79" s="43" t="s">
        <v>91</v>
      </c>
      <c r="B79" s="44">
        <f>B11*60</f>
        <v>0</v>
      </c>
      <c r="C79" s="45"/>
      <c r="E79" s="43" t="s">
        <v>87</v>
      </c>
      <c r="F79" s="44">
        <f>F14*90</f>
        <v>0</v>
      </c>
      <c r="G79" s="45"/>
      <c r="J79" s="43" t="s">
        <v>87</v>
      </c>
      <c r="K79" s="44">
        <f>K14*90</f>
        <v>0</v>
      </c>
      <c r="L79" s="45"/>
    </row>
    <row r="80" spans="1:12">
      <c r="A80" s="43" t="s">
        <v>92</v>
      </c>
      <c r="B80" s="44">
        <f>B9*60</f>
        <v>0</v>
      </c>
      <c r="C80" s="45"/>
      <c r="E80" s="43" t="s">
        <v>88</v>
      </c>
      <c r="F80" s="44">
        <f>(F6+F7)*90</f>
        <v>0</v>
      </c>
      <c r="G80" s="45"/>
      <c r="J80" s="43" t="s">
        <v>88</v>
      </c>
      <c r="K80" s="44">
        <f>(K6+K7)*90</f>
        <v>0</v>
      </c>
      <c r="L80" s="45"/>
    </row>
    <row r="81" spans="1:12">
      <c r="A81" s="43" t="s">
        <v>93</v>
      </c>
      <c r="B81" s="44"/>
      <c r="C81" s="45"/>
      <c r="E81" s="43" t="s">
        <v>90</v>
      </c>
      <c r="F81" s="44">
        <f>F16*60</f>
        <v>0</v>
      </c>
      <c r="G81" s="45"/>
      <c r="J81" s="43" t="s">
        <v>90</v>
      </c>
      <c r="K81" s="44">
        <f>K16*60</f>
        <v>0</v>
      </c>
      <c r="L81" s="45"/>
    </row>
    <row r="82" spans="1:12">
      <c r="A82" s="43" t="s">
        <v>19</v>
      </c>
      <c r="B82" s="44">
        <f>B15*60</f>
        <v>0</v>
      </c>
      <c r="C82" s="45"/>
      <c r="E82" s="43" t="s">
        <v>91</v>
      </c>
      <c r="F82" s="44">
        <f>F11*60</f>
        <v>0</v>
      </c>
      <c r="G82" s="45"/>
      <c r="J82" s="43" t="s">
        <v>91</v>
      </c>
      <c r="K82" s="44">
        <f>K11*60</f>
        <v>0</v>
      </c>
      <c r="L82" s="45"/>
    </row>
    <row r="83" spans="1:12">
      <c r="A83" s="43" t="s">
        <v>94</v>
      </c>
      <c r="B83" s="44">
        <f>B13*60</f>
        <v>0</v>
      </c>
      <c r="C83" s="45"/>
      <c r="E83" s="43" t="s">
        <v>92</v>
      </c>
      <c r="F83" s="44">
        <f>F9*60</f>
        <v>0</v>
      </c>
      <c r="G83" s="45"/>
      <c r="J83" s="43" t="s">
        <v>92</v>
      </c>
      <c r="K83" s="44">
        <f>K9*60</f>
        <v>0</v>
      </c>
      <c r="L83" s="45"/>
    </row>
    <row r="84" spans="1:12">
      <c r="A84" s="43" t="s">
        <v>95</v>
      </c>
      <c r="B84" s="44">
        <f>B17*30</f>
        <v>0</v>
      </c>
      <c r="C84" s="45"/>
      <c r="E84" s="43" t="s">
        <v>93</v>
      </c>
      <c r="F84" s="44"/>
      <c r="G84" s="45"/>
      <c r="J84" s="43" t="s">
        <v>93</v>
      </c>
      <c r="K84" s="44"/>
      <c r="L84" s="45"/>
    </row>
    <row r="85" spans="1:12">
      <c r="A85" s="43" t="s">
        <v>96</v>
      </c>
      <c r="B85" s="44">
        <f>B18*15</f>
        <v>0</v>
      </c>
      <c r="C85" s="45"/>
      <c r="E85" s="43" t="s">
        <v>97</v>
      </c>
      <c r="F85" s="44"/>
      <c r="G85" s="45"/>
      <c r="J85" s="43" t="s">
        <v>97</v>
      </c>
      <c r="K85" s="44"/>
      <c r="L85" s="45"/>
    </row>
    <row r="86" spans="1:12">
      <c r="A86" s="43" t="s">
        <v>98</v>
      </c>
      <c r="B86" s="44">
        <f>B12*100</f>
        <v>0</v>
      </c>
      <c r="C86" s="45"/>
      <c r="E86" s="43" t="s">
        <v>94</v>
      </c>
      <c r="F86" s="44">
        <f>F13*60</f>
        <v>0</v>
      </c>
      <c r="G86" s="45"/>
      <c r="J86" s="43" t="s">
        <v>94</v>
      </c>
      <c r="K86" s="44">
        <f>K13*60</f>
        <v>0</v>
      </c>
      <c r="L86" s="45"/>
    </row>
    <row r="87" spans="1:12">
      <c r="A87" s="43"/>
      <c r="B87" s="46"/>
      <c r="C87" s="45"/>
      <c r="E87" s="43" t="s">
        <v>95</v>
      </c>
      <c r="F87" s="44">
        <f>F17*30</f>
        <v>0</v>
      </c>
      <c r="G87" s="45"/>
      <c r="J87" s="43" t="s">
        <v>95</v>
      </c>
      <c r="K87" s="44">
        <f>K17*30</f>
        <v>0</v>
      </c>
      <c r="L87" s="45"/>
    </row>
    <row r="88" spans="1:12">
      <c r="A88" s="47" t="s">
        <v>99</v>
      </c>
      <c r="B88" s="48">
        <f>SUM(B75:B86)</f>
        <v>0</v>
      </c>
      <c r="C88" s="45"/>
      <c r="E88" s="43" t="s">
        <v>96</v>
      </c>
      <c r="F88" s="44">
        <f>F18*15</f>
        <v>0</v>
      </c>
      <c r="G88" s="45"/>
      <c r="J88" s="43" t="s">
        <v>96</v>
      </c>
      <c r="K88" s="44">
        <f>K18*15</f>
        <v>0</v>
      </c>
      <c r="L88" s="45"/>
    </row>
    <row r="89" spans="1:12" ht="16.2" thickBot="1">
      <c r="A89" s="49"/>
      <c r="B89" s="50"/>
      <c r="C89" s="45"/>
      <c r="E89" s="43"/>
      <c r="F89" s="46"/>
      <c r="G89" s="45"/>
      <c r="J89" s="43" t="s">
        <v>98</v>
      </c>
      <c r="K89" s="44">
        <f>K12*100</f>
        <v>0</v>
      </c>
      <c r="L89" s="45"/>
    </row>
    <row r="90" spans="1:12">
      <c r="A90" s="51" t="s">
        <v>100</v>
      </c>
      <c r="B90" s="38"/>
      <c r="C90" s="39"/>
      <c r="E90" s="47" t="s">
        <v>99</v>
      </c>
      <c r="F90" s="48">
        <f>SUM(F78:F88)</f>
        <v>0</v>
      </c>
      <c r="G90" s="45"/>
      <c r="J90" s="43"/>
      <c r="K90" s="46"/>
      <c r="L90" s="45"/>
    </row>
    <row r="91" spans="1:12" ht="16.95" customHeight="1" thickBot="1">
      <c r="A91" s="43"/>
      <c r="B91" s="46"/>
      <c r="C91" s="45"/>
      <c r="E91" s="49"/>
      <c r="F91" s="50"/>
      <c r="G91" s="45"/>
      <c r="J91" s="47" t="s">
        <v>101</v>
      </c>
      <c r="K91" s="52">
        <f>SUM(K78:K88)</f>
        <v>0</v>
      </c>
      <c r="L91" s="45"/>
    </row>
    <row r="92" spans="1:12" ht="16.2" thickBot="1">
      <c r="A92" s="43" t="s">
        <v>102</v>
      </c>
      <c r="B92" s="48">
        <f>B22*(42.5*4)</f>
        <v>0</v>
      </c>
      <c r="C92" s="45"/>
      <c r="E92" s="51" t="s">
        <v>100</v>
      </c>
      <c r="F92" s="38"/>
      <c r="G92" s="39"/>
      <c r="J92" s="49"/>
      <c r="K92" s="50"/>
      <c r="L92" s="45"/>
    </row>
    <row r="93" spans="1:12">
      <c r="A93" s="43" t="s">
        <v>103</v>
      </c>
      <c r="B93" s="48">
        <f>(B23+B24)*(32.5*4)</f>
        <v>0</v>
      </c>
      <c r="C93" s="45"/>
      <c r="E93" s="43"/>
      <c r="F93" s="46"/>
      <c r="G93" s="45"/>
      <c r="J93" s="51" t="s">
        <v>100</v>
      </c>
      <c r="K93" s="38"/>
      <c r="L93" s="39"/>
    </row>
    <row r="94" spans="1:12">
      <c r="A94" s="43" t="s">
        <v>104</v>
      </c>
      <c r="B94" s="48">
        <f>B25*(32.5*4)</f>
        <v>0</v>
      </c>
      <c r="C94" s="45"/>
      <c r="E94" s="43" t="s">
        <v>102</v>
      </c>
      <c r="F94" s="48">
        <f>F22*(48.75*4)</f>
        <v>0</v>
      </c>
      <c r="G94" s="45"/>
      <c r="J94" s="43"/>
      <c r="K94" s="46"/>
      <c r="L94" s="45"/>
    </row>
    <row r="95" spans="1:12">
      <c r="A95" s="43"/>
      <c r="B95" s="48"/>
      <c r="C95" s="45"/>
      <c r="E95" s="43" t="s">
        <v>103</v>
      </c>
      <c r="F95" s="48">
        <f>(F23+F24)*(32.5*4)</f>
        <v>0</v>
      </c>
      <c r="G95" s="45"/>
      <c r="J95" s="43" t="s">
        <v>102</v>
      </c>
      <c r="K95" s="48">
        <f>K22*(51.25*4)</f>
        <v>0</v>
      </c>
      <c r="L95" s="45"/>
    </row>
    <row r="96" spans="1:12">
      <c r="A96" s="43" t="s">
        <v>105</v>
      </c>
      <c r="B96" s="48">
        <f>SUM(B92:B94)</f>
        <v>0</v>
      </c>
      <c r="C96" s="45"/>
      <c r="E96" s="43" t="s">
        <v>104</v>
      </c>
      <c r="F96" s="48">
        <f>F25*(32.5*4)</f>
        <v>0</v>
      </c>
      <c r="G96" s="45"/>
      <c r="J96" s="43" t="s">
        <v>103</v>
      </c>
      <c r="K96" s="48">
        <f>(K23+K24)*(32.5*4)</f>
        <v>0</v>
      </c>
      <c r="L96" s="45"/>
    </row>
    <row r="97" spans="1:12">
      <c r="A97" s="43"/>
      <c r="B97" s="46"/>
      <c r="C97" s="45"/>
      <c r="E97" s="43"/>
      <c r="F97" s="48"/>
      <c r="G97" s="45"/>
      <c r="J97" s="43" t="s">
        <v>104</v>
      </c>
      <c r="K97" s="48">
        <f>K25*(32.5*4)</f>
        <v>0</v>
      </c>
      <c r="L97" s="45"/>
    </row>
    <row r="98" spans="1:12">
      <c r="A98" s="53" t="s">
        <v>106</v>
      </c>
      <c r="B98" s="54">
        <f>B88+B96</f>
        <v>0</v>
      </c>
      <c r="C98" s="45"/>
      <c r="E98" s="43" t="s">
        <v>105</v>
      </c>
      <c r="F98" s="48">
        <f>SUM(F94:F96)</f>
        <v>0</v>
      </c>
      <c r="G98" s="45"/>
      <c r="J98" s="43"/>
      <c r="K98" s="48"/>
      <c r="L98" s="45"/>
    </row>
    <row r="99" spans="1:12">
      <c r="A99" s="53" t="s">
        <v>75</v>
      </c>
      <c r="B99" s="55">
        <f>IF(SUM(B22:B25)=0,0,B98/SUM(B22:B25))</f>
        <v>0</v>
      </c>
      <c r="C99" s="56"/>
      <c r="E99" s="43"/>
      <c r="F99" s="46"/>
      <c r="G99" s="45"/>
      <c r="J99" s="43" t="s">
        <v>105</v>
      </c>
      <c r="K99" s="48">
        <f>SUM(K95:K97)</f>
        <v>0</v>
      </c>
      <c r="L99" s="45"/>
    </row>
    <row r="100" spans="1:12">
      <c r="A100" s="57" t="s">
        <v>107</v>
      </c>
      <c r="B100" s="58">
        <f>B98-B56</f>
        <v>0</v>
      </c>
      <c r="C100" s="59"/>
      <c r="E100" s="53" t="s">
        <v>106</v>
      </c>
      <c r="F100" s="54">
        <f>F90+F98</f>
        <v>0</v>
      </c>
      <c r="G100" s="45"/>
      <c r="J100" s="43"/>
      <c r="K100" s="46"/>
      <c r="L100" s="45"/>
    </row>
    <row r="101" spans="1:12" ht="16.2" thickBot="1">
      <c r="A101" s="60" t="s">
        <v>108</v>
      </c>
      <c r="B101" s="61">
        <f>B98-B71</f>
        <v>0</v>
      </c>
      <c r="C101" s="62"/>
      <c r="E101" s="63" t="s">
        <v>75</v>
      </c>
      <c r="F101" s="64">
        <f>IF(SUM(F22:F25)=0,0,F100/SUM(F22:F25))</f>
        <v>0</v>
      </c>
      <c r="G101" s="45"/>
      <c r="J101" s="53" t="s">
        <v>106</v>
      </c>
      <c r="K101" s="54">
        <f>K91+K99</f>
        <v>0</v>
      </c>
      <c r="L101" s="45"/>
    </row>
    <row r="102" spans="1:12">
      <c r="E102" s="43"/>
      <c r="F102" s="46"/>
      <c r="G102" s="45"/>
      <c r="J102" s="63" t="s">
        <v>75</v>
      </c>
      <c r="K102" s="64">
        <f>IF(SUM(K22:K25)=0,0,K101/SUM(K22:K25))</f>
        <v>0</v>
      </c>
      <c r="L102" s="45"/>
    </row>
    <row r="103" spans="1:12">
      <c r="E103" s="57" t="s">
        <v>109</v>
      </c>
      <c r="F103" s="58">
        <f>F100-F59</f>
        <v>0</v>
      </c>
      <c r="G103" s="59"/>
      <c r="J103" s="43"/>
      <c r="K103" s="46"/>
      <c r="L103" s="45"/>
    </row>
    <row r="104" spans="1:12" ht="16.2" thickBot="1">
      <c r="E104" s="60" t="s">
        <v>110</v>
      </c>
      <c r="F104" s="65">
        <f>F100-F74</f>
        <v>0</v>
      </c>
      <c r="G104" s="62"/>
      <c r="J104" s="57" t="s">
        <v>109</v>
      </c>
      <c r="K104" s="58">
        <f>K101-K59</f>
        <v>0</v>
      </c>
      <c r="L104" s="59"/>
    </row>
    <row r="105" spans="1:12" ht="16.2" thickBot="1">
      <c r="J105" s="60" t="s">
        <v>110</v>
      </c>
      <c r="K105" s="65">
        <f>K101-K74</f>
        <v>0</v>
      </c>
      <c r="L105" s="62"/>
    </row>
    <row r="106" spans="1:12">
      <c r="D106" s="66"/>
    </row>
  </sheetData>
  <sheetProtection selectLockedCells="1"/>
  <mergeCells count="4">
    <mergeCell ref="A3:C3"/>
    <mergeCell ref="E3:G3"/>
    <mergeCell ref="J3:L3"/>
    <mergeCell ref="A1:E1"/>
  </mergeCells>
  <pageMargins left="0.7" right="0.7" top="0.75" bottom="0.75" header="0.3" footer="0.3"/>
  <legacy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BC0CF30-98E0-8B49-8667-27F3E2024478}">
          <x14:formula1>
            <xm:f>'Yes No'!$A$1:$A$2</xm:f>
          </x14:formula1>
          <xm:sqref>F26 K26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406DF-3959-402B-B4AF-C95142AD0E08}">
  <dimension ref="A1:I30"/>
  <sheetViews>
    <sheetView showGridLines="0" workbookViewId="0">
      <selection activeCell="L16" sqref="L16"/>
    </sheetView>
  </sheetViews>
  <sheetFormatPr defaultColWidth="8.796875" defaultRowHeight="15.6"/>
  <cols>
    <col min="1" max="1" width="35.296875" customWidth="1"/>
    <col min="2" max="2" width="34.19921875" customWidth="1"/>
    <col min="3" max="3" width="15.69921875" customWidth="1"/>
    <col min="4" max="4" width="2.69921875" style="67" customWidth="1"/>
    <col min="5" max="5" width="13.19921875" customWidth="1"/>
    <col min="6" max="6" width="2.296875" style="67" customWidth="1"/>
  </cols>
  <sheetData>
    <row r="1" spans="1:9" ht="21">
      <c r="A1" s="127" t="s">
        <v>111</v>
      </c>
      <c r="B1" s="128"/>
      <c r="C1" s="91"/>
      <c r="D1" s="92"/>
      <c r="E1" s="91"/>
      <c r="F1" s="92"/>
      <c r="G1" s="71"/>
      <c r="H1" s="71"/>
    </row>
    <row r="2" spans="1:9" ht="21">
      <c r="A2" s="129"/>
      <c r="B2" s="130"/>
      <c r="C2" s="131" t="s">
        <v>112</v>
      </c>
      <c r="D2" s="130"/>
      <c r="E2" s="131" t="s">
        <v>113</v>
      </c>
      <c r="F2" s="130"/>
      <c r="G2" s="71"/>
      <c r="H2" s="71"/>
    </row>
    <row r="3" spans="1:9" ht="18">
      <c r="A3" s="132" t="s">
        <v>1</v>
      </c>
      <c r="B3" s="72" t="s">
        <v>114</v>
      </c>
      <c r="C3" s="73">
        <f>'Income Comparison Tool'!$B$56</f>
        <v>0</v>
      </c>
      <c r="D3" s="74"/>
      <c r="E3" s="73">
        <f>'Income Comparison Tool'!$B$57</f>
        <v>0</v>
      </c>
      <c r="F3" s="75"/>
      <c r="G3" s="71"/>
      <c r="H3" s="71"/>
    </row>
    <row r="4" spans="1:9" ht="18">
      <c r="A4" s="133"/>
      <c r="B4" s="76" t="s">
        <v>115</v>
      </c>
      <c r="C4" s="77">
        <f>'Income Comparison Tool'!$B$71</f>
        <v>0</v>
      </c>
      <c r="D4" s="78"/>
      <c r="E4" s="77">
        <f>'Income Comparison Tool'!$B$72</f>
        <v>0</v>
      </c>
      <c r="F4" s="79"/>
      <c r="G4" s="71"/>
      <c r="H4" s="71"/>
    </row>
    <row r="5" spans="1:9" ht="18">
      <c r="A5" s="133"/>
      <c r="B5" s="80" t="s">
        <v>116</v>
      </c>
      <c r="C5" s="81">
        <f>'Income Comparison Tool'!$B$98</f>
        <v>0</v>
      </c>
      <c r="D5" s="82"/>
      <c r="E5" s="81">
        <f>'Income Comparison Tool'!$B$99</f>
        <v>0</v>
      </c>
      <c r="F5" s="83"/>
      <c r="G5" s="71"/>
      <c r="H5" s="71"/>
    </row>
    <row r="6" spans="1:9" ht="18">
      <c r="A6" s="133"/>
      <c r="B6" s="124"/>
      <c r="C6" s="125"/>
      <c r="D6" s="125"/>
      <c r="E6" s="125"/>
      <c r="F6" s="126"/>
      <c r="G6" s="71"/>
      <c r="H6" s="71"/>
    </row>
    <row r="7" spans="1:9" ht="18">
      <c r="A7" s="133"/>
      <c r="B7" s="84" t="s">
        <v>117</v>
      </c>
      <c r="C7" s="85">
        <f>$C$5-$C$3</f>
        <v>0</v>
      </c>
      <c r="D7" s="86">
        <f>C7</f>
        <v>0</v>
      </c>
      <c r="E7" s="85">
        <f>$E$5-$E$3</f>
        <v>0</v>
      </c>
      <c r="F7" s="86">
        <f>$E$7</f>
        <v>0</v>
      </c>
      <c r="G7" s="71"/>
      <c r="H7" s="71"/>
    </row>
    <row r="8" spans="1:9" ht="18">
      <c r="A8" s="134"/>
      <c r="B8" s="87" t="s">
        <v>118</v>
      </c>
      <c r="C8" s="88">
        <f>$C$5-$C$4</f>
        <v>0</v>
      </c>
      <c r="D8" s="89">
        <f>C8</f>
        <v>0</v>
      </c>
      <c r="E8" s="88">
        <f>$E$5-$E$4</f>
        <v>0</v>
      </c>
      <c r="F8" s="89">
        <f>$E$8</f>
        <v>0</v>
      </c>
      <c r="G8" s="71"/>
      <c r="H8" s="71"/>
    </row>
    <row r="9" spans="1:9" ht="18" customHeight="1">
      <c r="A9" s="120"/>
      <c r="B9" s="120"/>
      <c r="C9" s="120"/>
      <c r="D9" s="120"/>
      <c r="E9" s="120"/>
      <c r="F9" s="121"/>
      <c r="G9" s="71"/>
      <c r="H9" s="71"/>
    </row>
    <row r="10" spans="1:9" ht="1.05" hidden="1" customHeight="1">
      <c r="A10" s="122"/>
      <c r="B10" s="122"/>
      <c r="C10" s="122"/>
      <c r="D10" s="122"/>
      <c r="E10" s="122"/>
      <c r="F10" s="123"/>
      <c r="G10" s="71"/>
      <c r="H10" s="71"/>
    </row>
    <row r="11" spans="1:9" ht="18">
      <c r="A11" s="132" t="s">
        <v>119</v>
      </c>
      <c r="B11" s="72" t="s">
        <v>114</v>
      </c>
      <c r="C11" s="73">
        <f>'Income Comparison Tool'!$F$59</f>
        <v>0</v>
      </c>
      <c r="D11" s="74"/>
      <c r="E11" s="73">
        <f>'Income Comparison Tool'!F59</f>
        <v>0</v>
      </c>
      <c r="F11" s="74"/>
      <c r="G11" s="71"/>
      <c r="H11" s="71"/>
    </row>
    <row r="12" spans="1:9" ht="18">
      <c r="A12" s="133"/>
      <c r="B12" s="76" t="s">
        <v>115</v>
      </c>
      <c r="C12" s="77">
        <f>'Income Comparison Tool'!$F$74</f>
        <v>0</v>
      </c>
      <c r="D12" s="78"/>
      <c r="E12" s="77">
        <f>'Income Comparison Tool'!$F$75</f>
        <v>0</v>
      </c>
      <c r="F12" s="79"/>
      <c r="G12" s="71"/>
      <c r="H12" s="71"/>
    </row>
    <row r="13" spans="1:9" ht="18">
      <c r="A13" s="133"/>
      <c r="B13" s="80" t="s">
        <v>116</v>
      </c>
      <c r="C13" s="81">
        <f>'Income Comparison Tool'!$F$100</f>
        <v>0</v>
      </c>
      <c r="D13" s="82"/>
      <c r="E13" s="81">
        <f>'Income Comparison Tool'!$F$101</f>
        <v>0</v>
      </c>
      <c r="F13" s="83"/>
      <c r="G13" s="71"/>
      <c r="H13" s="71"/>
    </row>
    <row r="14" spans="1:9" ht="18">
      <c r="A14" s="133"/>
      <c r="B14" s="124"/>
      <c r="C14" s="125"/>
      <c r="D14" s="125"/>
      <c r="E14" s="125"/>
      <c r="F14" s="126"/>
      <c r="G14" s="71"/>
      <c r="H14" s="71"/>
      <c r="I14" s="68"/>
    </row>
    <row r="15" spans="1:9" ht="18">
      <c r="A15" s="133"/>
      <c r="B15" s="84" t="s">
        <v>117</v>
      </c>
      <c r="C15" s="85">
        <f>C13-C11</f>
        <v>0</v>
      </c>
      <c r="D15" s="86">
        <f>C15</f>
        <v>0</v>
      </c>
      <c r="E15" s="85">
        <f>E13-E11</f>
        <v>0</v>
      </c>
      <c r="F15" s="86">
        <f>E15</f>
        <v>0</v>
      </c>
      <c r="G15" s="71"/>
      <c r="H15" s="71"/>
    </row>
    <row r="16" spans="1:9" ht="18">
      <c r="A16" s="134"/>
      <c r="B16" s="87" t="s">
        <v>118</v>
      </c>
      <c r="C16" s="88">
        <f>C13-C12</f>
        <v>0</v>
      </c>
      <c r="D16" s="89">
        <f>C16</f>
        <v>0</v>
      </c>
      <c r="E16" s="88">
        <f>E13-E12</f>
        <v>0</v>
      </c>
      <c r="F16" s="89">
        <f>E16</f>
        <v>0</v>
      </c>
      <c r="G16" s="71"/>
      <c r="H16" s="71"/>
    </row>
    <row r="17" spans="1:8" ht="18">
      <c r="A17" s="120"/>
      <c r="B17" s="120"/>
      <c r="C17" s="120"/>
      <c r="D17" s="120"/>
      <c r="E17" s="120"/>
      <c r="F17" s="121"/>
      <c r="G17" s="71"/>
      <c r="H17" s="71"/>
    </row>
    <row r="18" spans="1:8" ht="18">
      <c r="A18" s="117" t="s">
        <v>120</v>
      </c>
      <c r="B18" s="72" t="s">
        <v>114</v>
      </c>
      <c r="C18" s="73">
        <f>'Income Comparison Tool'!$K$59</f>
        <v>0</v>
      </c>
      <c r="D18" s="74"/>
      <c r="E18" s="73">
        <f>'Income Comparison Tool'!K59</f>
        <v>0</v>
      </c>
      <c r="F18" s="74"/>
      <c r="G18" s="71"/>
      <c r="H18" s="71"/>
    </row>
    <row r="19" spans="1:8" ht="18">
      <c r="A19" s="118"/>
      <c r="B19" s="76" t="s">
        <v>115</v>
      </c>
      <c r="C19" s="77">
        <f>'Income Comparison Tool'!$K$74</f>
        <v>0</v>
      </c>
      <c r="D19" s="78"/>
      <c r="E19" s="77">
        <f>'Income Comparison Tool'!$K$75</f>
        <v>0</v>
      </c>
      <c r="F19" s="79"/>
      <c r="G19" s="71"/>
      <c r="H19" s="71"/>
    </row>
    <row r="20" spans="1:8" ht="18">
      <c r="A20" s="118"/>
      <c r="B20" s="80" t="s">
        <v>116</v>
      </c>
      <c r="C20" s="81">
        <f>'Income Comparison Tool'!$K$101</f>
        <v>0</v>
      </c>
      <c r="D20" s="82"/>
      <c r="E20" s="81">
        <f>'Income Comparison Tool'!$K$102</f>
        <v>0</v>
      </c>
      <c r="F20" s="83"/>
      <c r="G20" s="71"/>
      <c r="H20" s="71"/>
    </row>
    <row r="21" spans="1:8" ht="18">
      <c r="A21" s="118"/>
      <c r="B21" s="124"/>
      <c r="C21" s="125"/>
      <c r="D21" s="125"/>
      <c r="E21" s="125"/>
      <c r="F21" s="126"/>
      <c r="G21" s="71"/>
      <c r="H21" s="71"/>
    </row>
    <row r="22" spans="1:8" ht="18">
      <c r="A22" s="118"/>
      <c r="B22" s="84" t="s">
        <v>117</v>
      </c>
      <c r="C22" s="85">
        <f>C20-C18</f>
        <v>0</v>
      </c>
      <c r="D22" s="86">
        <f>C22</f>
        <v>0</v>
      </c>
      <c r="E22" s="85">
        <f>E20-E18</f>
        <v>0</v>
      </c>
      <c r="F22" s="86">
        <f>$E$22</f>
        <v>0</v>
      </c>
      <c r="G22" s="71"/>
      <c r="H22" s="71"/>
    </row>
    <row r="23" spans="1:8" ht="18">
      <c r="A23" s="119"/>
      <c r="B23" s="87" t="s">
        <v>118</v>
      </c>
      <c r="C23" s="88">
        <f>C20-C19</f>
        <v>0</v>
      </c>
      <c r="D23" s="89">
        <f>C23</f>
        <v>0</v>
      </c>
      <c r="E23" s="88">
        <f>E20-E19</f>
        <v>0</v>
      </c>
      <c r="F23" s="89">
        <f>$E$23</f>
        <v>0</v>
      </c>
      <c r="G23" s="71"/>
      <c r="H23" s="71"/>
    </row>
    <row r="24" spans="1:8" ht="18">
      <c r="A24" s="71"/>
      <c r="B24" s="71"/>
      <c r="C24" s="71"/>
      <c r="D24" s="90"/>
      <c r="E24" s="71"/>
      <c r="F24" s="90"/>
      <c r="G24" s="71"/>
      <c r="H24" s="71"/>
    </row>
    <row r="25" spans="1:8" ht="18">
      <c r="A25" s="71"/>
      <c r="B25" s="71"/>
      <c r="C25" s="71"/>
      <c r="D25" s="90"/>
      <c r="E25" s="71"/>
      <c r="F25" s="90"/>
      <c r="G25" s="71"/>
      <c r="H25" s="71"/>
    </row>
    <row r="26" spans="1:8" ht="18">
      <c r="A26" s="71"/>
      <c r="B26" s="71"/>
      <c r="C26" s="71"/>
      <c r="D26" s="90"/>
      <c r="E26" s="71"/>
      <c r="F26" s="90"/>
      <c r="G26" s="71"/>
      <c r="H26" s="71"/>
    </row>
    <row r="27" spans="1:8" ht="18">
      <c r="A27" s="71"/>
      <c r="B27" s="71"/>
      <c r="C27" s="71"/>
      <c r="D27" s="90"/>
      <c r="E27" s="71"/>
      <c r="F27" s="90"/>
      <c r="G27" s="71"/>
      <c r="H27" s="71"/>
    </row>
    <row r="28" spans="1:8" ht="18">
      <c r="A28" s="71"/>
      <c r="B28" s="71"/>
      <c r="C28" s="71"/>
      <c r="D28" s="90"/>
      <c r="E28" s="71"/>
      <c r="F28" s="90"/>
      <c r="G28" s="71"/>
      <c r="H28" s="71"/>
    </row>
    <row r="29" spans="1:8" ht="18">
      <c r="A29" s="71"/>
      <c r="B29" s="71"/>
      <c r="C29" s="71"/>
      <c r="D29" s="90"/>
      <c r="E29" s="71"/>
      <c r="F29" s="90"/>
      <c r="G29" s="71"/>
      <c r="H29" s="71"/>
    </row>
    <row r="30" spans="1:8" ht="18">
      <c r="A30" s="71"/>
      <c r="B30" s="71"/>
      <c r="C30" s="71"/>
      <c r="D30" s="90"/>
      <c r="E30" s="71"/>
      <c r="F30" s="90"/>
      <c r="G30" s="71"/>
      <c r="H30" s="71"/>
    </row>
  </sheetData>
  <sheetProtection sheet="1" objects="1" scenarios="1" selectLockedCells="1"/>
  <mergeCells count="11">
    <mergeCell ref="A18:A23"/>
    <mergeCell ref="A17:F17"/>
    <mergeCell ref="A9:F10"/>
    <mergeCell ref="B21:F21"/>
    <mergeCell ref="A1:B2"/>
    <mergeCell ref="E2:F2"/>
    <mergeCell ref="B14:F14"/>
    <mergeCell ref="B6:F6"/>
    <mergeCell ref="A3:A8"/>
    <mergeCell ref="A11:A16"/>
    <mergeCell ref="C2:D2"/>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C0173-1DE4-6745-8150-9EDFA2460C85}">
  <dimension ref="A1:A2"/>
  <sheetViews>
    <sheetView workbookViewId="0">
      <selection activeCell="C18" sqref="C18"/>
    </sheetView>
  </sheetViews>
  <sheetFormatPr defaultColWidth="11" defaultRowHeight="15.6"/>
  <sheetData>
    <row r="1" spans="1:1">
      <c r="A1" t="s">
        <v>121</v>
      </c>
    </row>
    <row r="2" spans="1:1">
      <c r="A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Income Comparison Tool</vt:lpstr>
      <vt:lpstr>Summary</vt:lpstr>
      <vt:lpstr>Yes 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 Wong</dc:creator>
  <cp:keywords/>
  <dc:description/>
  <cp:lastModifiedBy>Judy Darby</cp:lastModifiedBy>
  <cp:revision/>
  <dcterms:created xsi:type="dcterms:W3CDTF">2024-09-06T20:25:57Z</dcterms:created>
  <dcterms:modified xsi:type="dcterms:W3CDTF">2025-02-05T21:34:06Z</dcterms:modified>
  <cp:category/>
  <cp:contentStatus/>
</cp:coreProperties>
</file>