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5600" windowHeight="14380"/>
  </bookViews>
  <sheets>
    <sheet name="Worked - Nick" sheetId="2"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 r="E27" i="2"/>
  <c r="E31" i="2"/>
  <c r="D26" i="2"/>
  <c r="D27" i="2"/>
  <c r="D31" i="2"/>
  <c r="E28" i="2"/>
  <c r="E29" i="2"/>
  <c r="E30" i="2"/>
  <c r="E33" i="2"/>
  <c r="D28" i="2"/>
  <c r="D29" i="2"/>
  <c r="D30" i="2"/>
  <c r="D33" i="2"/>
  <c r="D32" i="2"/>
  <c r="E32" i="2"/>
</calcChain>
</file>

<file path=xl/sharedStrings.xml><?xml version="1.0" encoding="utf-8"?>
<sst xmlns="http://schemas.openxmlformats.org/spreadsheetml/2006/main" count="42" uniqueCount="41">
  <si>
    <t>Notes</t>
  </si>
  <si>
    <t>Urban Location</t>
  </si>
  <si>
    <t>Rural Location</t>
  </si>
  <si>
    <t>Income</t>
  </si>
  <si>
    <t>Rural House Cost ($):</t>
  </si>
  <si>
    <t>Urban House Cost ($):</t>
  </si>
  <si>
    <t>Downpayment ($):</t>
  </si>
  <si>
    <t>Consolidated Debt Interest Rate (%):</t>
  </si>
  <si>
    <t>5-Year Fixed Mortgage Rate (%):</t>
  </si>
  <si>
    <t>Maximum Montly Debt Servicing ($):</t>
  </si>
  <si>
    <t>Monthly Mortgage Payment ($):</t>
  </si>
  <si>
    <t>Amortization Period (years):</t>
  </si>
  <si>
    <t>Outstanding Student Debt ($):</t>
  </si>
  <si>
    <t>Monthly Student Debt Payment ($):</t>
  </si>
  <si>
    <t>Debt</t>
  </si>
  <si>
    <t>Mortgage</t>
  </si>
  <si>
    <t>Saving</t>
  </si>
  <si>
    <t>Inputs</t>
  </si>
  <si>
    <t>Calculated</t>
  </si>
  <si>
    <t>Total Mortgage and Debt Interest Cost ($):</t>
  </si>
  <si>
    <t>Time Until Retirement (years):</t>
  </si>
  <si>
    <t>Assumed Annual Return on Savings/Investments (%):</t>
  </si>
  <si>
    <t>Time to Pay Off Student Debt (years):</t>
  </si>
  <si>
    <t>Rural One-Time Reolcation Bonus ($):</t>
  </si>
  <si>
    <t>Rural Average Annual, Before-Tax Income ($):</t>
  </si>
  <si>
    <t>Urban Average Annual, Before-Tax Income ($):</t>
  </si>
  <si>
    <t>Gross revenue before taxes and overhead.</t>
  </si>
  <si>
    <t>"</t>
  </si>
  <si>
    <t>Gross before taxes.</t>
  </si>
  <si>
    <t>Includes all closing costs.</t>
  </si>
  <si>
    <t>Assumed constant over life of mortgage, use discretion.</t>
  </si>
  <si>
    <t>40% of income towards debt servicing</t>
  </si>
  <si>
    <t>Remaining debt servicing towards loan.</t>
  </si>
  <si>
    <t>Cost of interest over loan and mortgage life.</t>
  </si>
  <si>
    <t>Debt servicing ammount is saved after loan repayment.</t>
  </si>
  <si>
    <t>Monthly Practice Overhead Costs ($):</t>
  </si>
  <si>
    <t>Savings Value at Retirement ($):</t>
  </si>
  <si>
    <t>Total Income ($):</t>
  </si>
  <si>
    <t>Time to Pay Off All Debt (years):</t>
  </si>
  <si>
    <t>Physician Financial Calculator - Rural versus Urban</t>
  </si>
  <si>
    <t>*Although care has been taken to ensure the accuracy, completeness and reliability of the information provided, the CIRD assumes no responsibility therefore. The user of the information agrees that the information is subject to change without notice. The CIRD assumes no responsibility for the consequences of use of such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</si>
</sst>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2" formatCode="_-&quot;$&quot;* #,##0_-;\-&quot;$&quot;* #,##0_-;_-&quot;$&quot;* &quot;-&quot;_-;_-@_-"/>
    <numFmt numFmtId="44" formatCode="_-&quot;$&quot;* #,##0.00_-;\-&quot;$&quot;* #,##0.00_-;_-&quot;$&quot;* &quot;-&quot;??_-;_-@_-"/>
    <numFmt numFmtId="164" formatCode="0.0%"/>
    <numFmt numFmtId="165" formatCode="_-&quot;$&quot;* #,##0_-;\-&quot;$&quot;* #,##0_-;_-&quot;$&quot;* &quot;-&quot;??_-;_-@_-"/>
    <numFmt numFmtId="166" formatCode="&quot;$&quot;#,##0;&quot;Please adjust inputs.&quot;"/>
    <numFmt numFmtId="167" formatCode="0.0;&quot;Please adjust inputs&quot;"/>
    <numFmt numFmtId="168" formatCode="_-&quot;$&quot;* #,##0_-;&quot;Please adjust inputs.&quot;;_-&quot;$&quot;* &quot;-&quot;??_-;_-@_-"/>
    <numFmt numFmtId="169" formatCode="0.0;&quot;Please adjust inputs.&quot;"/>
    <numFmt numFmtId="170" formatCode="0.0000%"/>
  </numFmts>
  <fonts count="13"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i/>
      <sz val="11"/>
      <name val="Calibri"/>
      <scheme val="minor"/>
    </font>
    <font>
      <b/>
      <sz val="12"/>
      <color theme="1"/>
      <name val="Calibri"/>
      <family val="2"/>
      <scheme val="minor"/>
    </font>
    <font>
      <b/>
      <i/>
      <sz val="11"/>
      <color theme="1"/>
      <name val="Calibri"/>
      <scheme val="minor"/>
    </font>
    <font>
      <b/>
      <sz val="8"/>
      <color theme="1"/>
      <name val="Calibri"/>
      <scheme val="minor"/>
    </font>
    <font>
      <b/>
      <sz val="16"/>
      <color theme="1"/>
      <name val="Calibri"/>
      <scheme val="minor"/>
    </font>
    <font>
      <b/>
      <sz val="14"/>
      <color theme="1"/>
      <name val="Calibri"/>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3">
    <xf numFmtId="0" fontId="0" fillId="0" borderId="0"/>
    <xf numFmtId="44"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1">
    <xf numFmtId="0" fontId="0" fillId="0" borderId="0" xfId="0"/>
    <xf numFmtId="42" fontId="1" fillId="3" borderId="1" xfId="0" applyNumberFormat="1" applyFont="1" applyFill="1" applyBorder="1" applyAlignment="1" applyProtection="1">
      <alignment horizontal="left" vertical="center"/>
    </xf>
    <xf numFmtId="165" fontId="1" fillId="3" borderId="1" xfId="0" applyNumberFormat="1" applyFont="1" applyFill="1" applyBorder="1" applyAlignment="1" applyProtection="1">
      <alignment horizontal="left" vertical="center"/>
    </xf>
    <xf numFmtId="168" fontId="1" fillId="3" borderId="1" xfId="0" applyNumberFormat="1" applyFont="1" applyFill="1" applyBorder="1" applyAlignment="1" applyProtection="1">
      <alignment horizontal="left" vertical="center"/>
    </xf>
    <xf numFmtId="169" fontId="1" fillId="3" borderId="1" xfId="0" applyNumberFormat="1" applyFont="1" applyFill="1" applyBorder="1" applyAlignment="1" applyProtection="1">
      <alignment horizontal="right" vertical="center"/>
    </xf>
    <xf numFmtId="167" fontId="1" fillId="3" borderId="1" xfId="0" applyNumberFormat="1" applyFont="1" applyFill="1" applyBorder="1" applyAlignment="1" applyProtection="1">
      <alignment horizontal="right" vertical="center"/>
    </xf>
    <xf numFmtId="42" fontId="1" fillId="3" borderId="1" xfId="1" applyNumberFormat="1" applyFont="1" applyFill="1" applyBorder="1" applyAlignment="1" applyProtection="1">
      <alignment horizontal="left" vertical="center"/>
    </xf>
    <xf numFmtId="42" fontId="1" fillId="3" borderId="1" xfId="1" applyNumberFormat="1" applyFont="1" applyFill="1" applyBorder="1" applyAlignment="1" applyProtection="1">
      <alignment horizontal="right" vertical="center"/>
    </xf>
    <xf numFmtId="166" fontId="1" fillId="3" borderId="1" xfId="0" applyNumberFormat="1" applyFont="1" applyFill="1" applyBorder="1" applyAlignment="1" applyProtection="1">
      <alignment horizontal="right" vertical="center"/>
    </xf>
    <xf numFmtId="0" fontId="0" fillId="2" borderId="0" xfId="0" applyFill="1" applyProtection="1"/>
    <xf numFmtId="0" fontId="3" fillId="2" borderId="0" xfId="0" applyFont="1" applyFill="1" applyProtection="1"/>
    <xf numFmtId="0" fontId="8" fillId="2" borderId="0" xfId="0" applyFont="1" applyFill="1" applyBorder="1" applyAlignment="1" applyProtection="1">
      <alignment vertical="center"/>
    </xf>
    <xf numFmtId="0" fontId="0" fillId="4" borderId="2" xfId="0" applyFill="1" applyBorder="1" applyProtection="1"/>
    <xf numFmtId="0" fontId="3" fillId="4" borderId="3" xfId="0" applyFont="1"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3" fillId="4" borderId="0" xfId="0" applyFont="1" applyFill="1" applyBorder="1" applyAlignment="1" applyProtection="1">
      <alignment horizontal="center"/>
    </xf>
    <xf numFmtId="0" fontId="9" fillId="4" borderId="0" xfId="0" applyFont="1" applyFill="1" applyBorder="1" applyAlignment="1" applyProtection="1">
      <alignment horizontal="center" vertical="center"/>
    </xf>
    <xf numFmtId="0" fontId="0" fillId="4" borderId="0" xfId="0" applyFill="1" applyBorder="1" applyProtection="1"/>
    <xf numFmtId="0" fontId="0" fillId="4" borderId="6" xfId="0" applyFill="1" applyBorder="1" applyProtection="1"/>
    <xf numFmtId="0" fontId="0" fillId="5" borderId="1" xfId="0" applyFill="1" applyBorder="1" applyAlignment="1" applyProtection="1">
      <alignment vertical="center"/>
    </xf>
    <xf numFmtId="42" fontId="0" fillId="4" borderId="0" xfId="0" applyNumberFormat="1" applyFill="1" applyBorder="1" applyAlignment="1" applyProtection="1">
      <alignment vertical="center"/>
    </xf>
    <xf numFmtId="0" fontId="4"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164" fontId="0" fillId="4" borderId="0" xfId="2" applyNumberFormat="1" applyFont="1" applyFill="1" applyBorder="1" applyAlignment="1" applyProtection="1">
      <alignment vertical="center"/>
    </xf>
    <xf numFmtId="0" fontId="3" fillId="4" borderId="0" xfId="0" applyFont="1" applyFill="1" applyBorder="1" applyProtection="1"/>
    <xf numFmtId="1" fontId="0" fillId="4" borderId="0" xfId="2" applyNumberFormat="1" applyFont="1" applyFill="1" applyBorder="1" applyAlignment="1" applyProtection="1">
      <alignment vertical="center"/>
    </xf>
    <xf numFmtId="0" fontId="0" fillId="5" borderId="1" xfId="0" applyFill="1" applyBorder="1" applyProtection="1"/>
    <xf numFmtId="9" fontId="0" fillId="4" borderId="0" xfId="2" applyFont="1" applyFill="1" applyBorder="1" applyProtection="1"/>
    <xf numFmtId="0" fontId="0" fillId="4" borderId="0"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5" borderId="1" xfId="0" applyFont="1" applyFill="1" applyBorder="1" applyAlignment="1" applyProtection="1">
      <alignment vertical="center"/>
    </xf>
    <xf numFmtId="42" fontId="0" fillId="4" borderId="0" xfId="0" applyNumberFormat="1" applyFont="1" applyFill="1" applyBorder="1" applyAlignment="1" applyProtection="1">
      <alignment vertical="center"/>
    </xf>
    <xf numFmtId="165" fontId="0" fillId="4" borderId="0" xfId="0" applyNumberFormat="1" applyFont="1" applyFill="1" applyBorder="1" applyAlignment="1" applyProtection="1">
      <alignment vertical="center"/>
    </xf>
    <xf numFmtId="168" fontId="0" fillId="4" borderId="0" xfId="0" applyNumberFormat="1" applyFont="1" applyFill="1" applyBorder="1" applyAlignment="1" applyProtection="1">
      <alignment vertical="center"/>
    </xf>
    <xf numFmtId="167" fontId="0" fillId="4" borderId="0" xfId="0" applyNumberFormat="1" applyFont="1" applyFill="1" applyBorder="1" applyAlignment="1" applyProtection="1">
      <alignment horizontal="right" vertical="center"/>
    </xf>
    <xf numFmtId="42" fontId="2" fillId="4" borderId="0" xfId="1" applyNumberFormat="1" applyFont="1" applyFill="1" applyBorder="1" applyAlignment="1" applyProtection="1">
      <alignment horizontal="center" vertical="center"/>
    </xf>
    <xf numFmtId="8" fontId="3" fillId="5" borderId="1" xfId="0" applyNumberFormat="1" applyFont="1" applyFill="1" applyBorder="1" applyAlignment="1" applyProtection="1">
      <alignment vertical="center"/>
    </xf>
    <xf numFmtId="166" fontId="0" fillId="4" borderId="0" xfId="0" applyNumberFormat="1" applyFont="1" applyFill="1" applyBorder="1" applyAlignment="1" applyProtection="1">
      <alignment horizontal="center" vertical="center"/>
    </xf>
    <xf numFmtId="0" fontId="0" fillId="4" borderId="0" xfId="0" applyFill="1" applyBorder="1" applyAlignment="1" applyProtection="1"/>
    <xf numFmtId="0" fontId="0" fillId="4" borderId="7" xfId="0" applyFill="1" applyBorder="1" applyProtection="1"/>
    <xf numFmtId="0" fontId="10" fillId="4" borderId="8" xfId="0" applyFont="1" applyFill="1" applyBorder="1" applyProtection="1"/>
    <xf numFmtId="0" fontId="0" fillId="4" borderId="8" xfId="0" applyFill="1" applyBorder="1" applyProtection="1"/>
    <xf numFmtId="0" fontId="0" fillId="4" borderId="9" xfId="0" applyFill="1" applyBorder="1" applyProtection="1"/>
    <xf numFmtId="170" fontId="0" fillId="2" borderId="0" xfId="2" applyNumberFormat="1" applyFont="1" applyFill="1" applyProtection="1"/>
    <xf numFmtId="8" fontId="0" fillId="2" borderId="0" xfId="0" applyNumberFormat="1" applyFill="1" applyProtection="1"/>
    <xf numFmtId="42" fontId="1" fillId="4" borderId="1" xfId="0" applyNumberFormat="1" applyFont="1" applyFill="1" applyBorder="1" applyAlignment="1" applyProtection="1">
      <alignment vertical="center"/>
      <protection locked="0"/>
    </xf>
    <xf numFmtId="0" fontId="1" fillId="4" borderId="0" xfId="0" applyFont="1" applyFill="1" applyBorder="1" applyProtection="1">
      <protection locked="0"/>
    </xf>
    <xf numFmtId="164" fontId="1" fillId="4" borderId="1" xfId="2" applyNumberFormat="1" applyFont="1" applyFill="1" applyBorder="1" applyAlignment="1" applyProtection="1">
      <alignment vertical="center"/>
      <protection locked="0"/>
    </xf>
    <xf numFmtId="1" fontId="1" fillId="4" borderId="1" xfId="2" applyNumberFormat="1" applyFont="1" applyFill="1" applyBorder="1" applyAlignment="1" applyProtection="1">
      <alignment vertical="center"/>
      <protection locked="0"/>
    </xf>
    <xf numFmtId="9" fontId="1" fillId="4" borderId="1" xfId="2" applyFont="1" applyFill="1" applyBorder="1" applyProtection="1">
      <protection locked="0"/>
    </xf>
    <xf numFmtId="0" fontId="1" fillId="4" borderId="1" xfId="0" applyFont="1" applyFill="1" applyBorder="1" applyProtection="1">
      <protection locked="0"/>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2" fillId="4" borderId="0" xfId="0" applyFont="1" applyFill="1" applyBorder="1" applyAlignment="1" applyProtection="1">
      <alignment horizontal="center"/>
    </xf>
    <xf numFmtId="0" fontId="8" fillId="5" borderId="1" xfId="0" applyFont="1" applyFill="1" applyBorder="1" applyAlignment="1" applyProtection="1">
      <alignment horizontal="center" vertical="center"/>
    </xf>
  </cellXfs>
  <cellStyles count="5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0"/>
          <c:order val="0"/>
          <c:tx>
            <c:v>Savings At Retirement</c:v>
          </c:tx>
          <c:invertIfNegative val="0"/>
          <c:cat>
            <c:strRef>
              <c:f>'Worked - Nick'!$D$25:$E$25</c:f>
              <c:strCache>
                <c:ptCount val="2"/>
                <c:pt idx="0">
                  <c:v>Rural Location</c:v>
                </c:pt>
                <c:pt idx="1">
                  <c:v>Urban Location</c:v>
                </c:pt>
              </c:strCache>
            </c:strRef>
          </c:cat>
          <c:val>
            <c:numRef>
              <c:f>'Worked - Nick'!$D$33:$E$33</c:f>
              <c:numCache>
                <c:formatCode>"$"#,##0;"Please adjust inputs."</c:formatCode>
                <c:ptCount val="2"/>
                <c:pt idx="0">
                  <c:v>6.17670947130191E6</c:v>
                </c:pt>
                <c:pt idx="1">
                  <c:v>1.84605671523993E6</c:v>
                </c:pt>
              </c:numCache>
            </c:numRef>
          </c:val>
        </c:ser>
        <c:dLbls>
          <c:showLegendKey val="0"/>
          <c:showVal val="0"/>
          <c:showCatName val="0"/>
          <c:showSerName val="0"/>
          <c:showPercent val="0"/>
          <c:showBubbleSize val="0"/>
        </c:dLbls>
        <c:gapWidth val="150"/>
        <c:axId val="2102007000"/>
        <c:axId val="2108155608"/>
      </c:barChart>
      <c:catAx>
        <c:axId val="2102007000"/>
        <c:scaling>
          <c:orientation val="minMax"/>
        </c:scaling>
        <c:delete val="0"/>
        <c:axPos val="b"/>
        <c:majorTickMark val="out"/>
        <c:minorTickMark val="none"/>
        <c:tickLblPos val="nextTo"/>
        <c:crossAx val="2108155608"/>
        <c:crosses val="autoZero"/>
        <c:auto val="1"/>
        <c:lblAlgn val="ctr"/>
        <c:lblOffset val="100"/>
        <c:noMultiLvlLbl val="0"/>
      </c:catAx>
      <c:valAx>
        <c:axId val="2108155608"/>
        <c:scaling>
          <c:orientation val="minMax"/>
          <c:min val="0.0"/>
        </c:scaling>
        <c:delete val="0"/>
        <c:axPos val="l"/>
        <c:majorGridlines/>
        <c:numFmt formatCode="&quot;$&quot;#,##0;&quot;Please adjust inputs.&quot;" sourceLinked="1"/>
        <c:majorTickMark val="out"/>
        <c:minorTickMark val="none"/>
        <c:tickLblPos val="nextTo"/>
        <c:crossAx val="2102007000"/>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Years to Pay Off All Debt</a:t>
            </a:r>
          </a:p>
        </c:rich>
      </c:tx>
      <c:layout/>
      <c:overlay val="0"/>
    </c:title>
    <c:autoTitleDeleted val="0"/>
    <c:plotArea>
      <c:layout/>
      <c:barChart>
        <c:barDir val="col"/>
        <c:grouping val="clustered"/>
        <c:varyColors val="0"/>
        <c:ser>
          <c:idx val="0"/>
          <c:order val="0"/>
          <c:invertIfNegative val="0"/>
          <c:cat>
            <c:strRef>
              <c:f>'Worked - Nick'!$D$25:$E$25</c:f>
              <c:strCache>
                <c:ptCount val="2"/>
                <c:pt idx="0">
                  <c:v>Rural Location</c:v>
                </c:pt>
                <c:pt idx="1">
                  <c:v>Urban Location</c:v>
                </c:pt>
              </c:strCache>
            </c:strRef>
          </c:cat>
          <c:val>
            <c:numRef>
              <c:f>'Worked - Nick'!$D$31:$E$31</c:f>
              <c:numCache>
                <c:formatCode>0.0;"Please adjust inputs"</c:formatCode>
                <c:ptCount val="2"/>
                <c:pt idx="0" formatCode="0.0;&quot;Please adjust inputs.&quot;">
                  <c:v>2.422103191807782</c:v>
                </c:pt>
                <c:pt idx="1">
                  <c:v>13.58320192896367</c:v>
                </c:pt>
              </c:numCache>
            </c:numRef>
          </c:val>
        </c:ser>
        <c:dLbls>
          <c:showLegendKey val="0"/>
          <c:showVal val="0"/>
          <c:showCatName val="0"/>
          <c:showSerName val="0"/>
          <c:showPercent val="0"/>
          <c:showBubbleSize val="0"/>
        </c:dLbls>
        <c:gapWidth val="150"/>
        <c:axId val="2063678856"/>
        <c:axId val="2064021560"/>
      </c:barChart>
      <c:catAx>
        <c:axId val="2063678856"/>
        <c:scaling>
          <c:orientation val="minMax"/>
        </c:scaling>
        <c:delete val="0"/>
        <c:axPos val="b"/>
        <c:majorTickMark val="out"/>
        <c:minorTickMark val="none"/>
        <c:tickLblPos val="nextTo"/>
        <c:crossAx val="2064021560"/>
        <c:crosses val="autoZero"/>
        <c:auto val="1"/>
        <c:lblAlgn val="ctr"/>
        <c:lblOffset val="100"/>
        <c:noMultiLvlLbl val="0"/>
      </c:catAx>
      <c:valAx>
        <c:axId val="2064021560"/>
        <c:scaling>
          <c:orientation val="minMax"/>
        </c:scaling>
        <c:delete val="0"/>
        <c:axPos val="l"/>
        <c:majorGridlines/>
        <c:numFmt formatCode="0.0;&quot;Please adjust inputs.&quot;" sourceLinked="1"/>
        <c:majorTickMark val="out"/>
        <c:minorTickMark val="none"/>
        <c:tickLblPos val="nextTo"/>
        <c:crossAx val="2063678856"/>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57150</xdr:colOff>
      <xdr:row>5</xdr:row>
      <xdr:rowOff>25400</xdr:rowOff>
    </xdr:from>
    <xdr:to>
      <xdr:col>9</xdr:col>
      <xdr:colOff>723900</xdr:colOff>
      <xdr:row>18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xdr:colOff>
      <xdr:row>18</xdr:row>
      <xdr:rowOff>152400</xdr:rowOff>
    </xdr:from>
    <xdr:to>
      <xdr:col>9</xdr:col>
      <xdr:colOff>730250</xdr:colOff>
      <xdr:row>32</xdr:row>
      <xdr:rowOff>165100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2565400</xdr:colOff>
      <xdr:row>0</xdr:row>
      <xdr:rowOff>139700</xdr:rowOff>
    </xdr:from>
    <xdr:to>
      <xdr:col>10</xdr:col>
      <xdr:colOff>0</xdr:colOff>
      <xdr:row>2</xdr:row>
      <xdr:rowOff>278130</xdr:rowOff>
    </xdr:to>
    <xdr:pic>
      <xdr:nvPicPr>
        <xdr:cNvPr id="4" name="Picture 3"/>
        <xdr:cNvPicPr>
          <a:picLocks noChangeAspect="1"/>
        </xdr:cNvPicPr>
      </xdr:nvPicPr>
      <xdr:blipFill>
        <a:blip xmlns:r="http://schemas.openxmlformats.org/officeDocument/2006/relationships" r:embed="rId3"/>
        <a:stretch>
          <a:fillRect/>
        </a:stretch>
      </xdr:blipFill>
      <xdr:spPr>
        <a:xfrm>
          <a:off x="10566400" y="139700"/>
          <a:ext cx="5067300" cy="506730"/>
        </a:xfrm>
        <a:prstGeom prst="rect">
          <a:avLst/>
        </a:prstGeom>
        <a:ln w="19050" cmpd="sng">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tabSelected="1" workbookViewId="0">
      <selection activeCell="E8" sqref="E8"/>
    </sheetView>
  </sheetViews>
  <sheetFormatPr baseColWidth="10" defaultColWidth="11.5" defaultRowHeight="14" x14ac:dyDescent="0"/>
  <cols>
    <col min="1" max="1" width="5.83203125" style="9" customWidth="1"/>
    <col min="2" max="2" width="2.1640625" style="9" customWidth="1"/>
    <col min="3" max="3" width="35.6640625" style="10" customWidth="1"/>
    <col min="4" max="4" width="41.1640625" style="9" customWidth="1"/>
    <col min="5" max="5" width="17.83203125" style="9" customWidth="1"/>
    <col min="6" max="6" width="2.33203125" style="9" customWidth="1"/>
    <col min="7" max="7" width="45.83203125" style="9" customWidth="1"/>
    <col min="8" max="8" width="3" style="9" customWidth="1"/>
    <col min="9" max="9" width="35.33203125" style="9" customWidth="1"/>
    <col min="10" max="10" width="16" style="9" customWidth="1"/>
    <col min="11" max="11" width="18.1640625" style="9" customWidth="1"/>
    <col min="12" max="12" width="43.1640625" style="9" customWidth="1"/>
    <col min="13" max="16384" width="11.5" style="9"/>
  </cols>
  <sheetData>
    <row r="1" spans="2:11" ht="15" thickBot="1"/>
    <row r="2" spans="2:11" ht="14" customHeight="1">
      <c r="B2" s="53" t="s">
        <v>39</v>
      </c>
      <c r="C2" s="54"/>
      <c r="D2" s="55"/>
      <c r="E2" s="11"/>
    </row>
    <row r="3" spans="2:11" ht="23" customHeight="1" thickBot="1">
      <c r="B3" s="56"/>
      <c r="C3" s="57"/>
      <c r="D3" s="58"/>
      <c r="E3" s="11"/>
    </row>
    <row r="4" spans="2:11" ht="15" thickBot="1"/>
    <row r="5" spans="2:11">
      <c r="B5" s="12"/>
      <c r="C5" s="13"/>
      <c r="D5" s="14"/>
      <c r="E5" s="14"/>
      <c r="F5" s="14"/>
      <c r="G5" s="14"/>
      <c r="H5" s="14"/>
      <c r="I5" s="14"/>
      <c r="J5" s="15"/>
    </row>
    <row r="6" spans="2:11" ht="18">
      <c r="B6" s="16"/>
      <c r="C6" s="59" t="s">
        <v>17</v>
      </c>
      <c r="D6" s="59"/>
      <c r="E6" s="59"/>
      <c r="F6" s="17"/>
      <c r="G6" s="18" t="s">
        <v>0</v>
      </c>
      <c r="H6" s="19"/>
      <c r="I6" s="19"/>
      <c r="J6" s="20"/>
    </row>
    <row r="7" spans="2:11" ht="15">
      <c r="B7" s="16"/>
      <c r="C7" s="60" t="s">
        <v>3</v>
      </c>
      <c r="D7" s="21" t="s">
        <v>24</v>
      </c>
      <c r="E7" s="47">
        <v>450000</v>
      </c>
      <c r="F7" s="22"/>
      <c r="G7" s="23" t="s">
        <v>26</v>
      </c>
      <c r="H7" s="19"/>
      <c r="I7" s="19"/>
      <c r="J7" s="20"/>
    </row>
    <row r="8" spans="2:11" ht="15">
      <c r="B8" s="16"/>
      <c r="C8" s="60"/>
      <c r="D8" s="21" t="s">
        <v>25</v>
      </c>
      <c r="E8" s="47">
        <v>380000</v>
      </c>
      <c r="F8" s="22"/>
      <c r="G8" s="24" t="s">
        <v>27</v>
      </c>
      <c r="H8" s="19"/>
      <c r="I8" s="19"/>
      <c r="J8" s="20"/>
    </row>
    <row r="9" spans="2:11" ht="15">
      <c r="B9" s="16"/>
      <c r="C9" s="60"/>
      <c r="D9" s="21" t="s">
        <v>23</v>
      </c>
      <c r="E9" s="47">
        <v>20000</v>
      </c>
      <c r="F9" s="22"/>
      <c r="G9" s="24" t="s">
        <v>28</v>
      </c>
      <c r="H9" s="19"/>
      <c r="I9" s="19"/>
      <c r="J9" s="20"/>
      <c r="K9" s="9">
        <v>5</v>
      </c>
    </row>
    <row r="10" spans="2:11" ht="15">
      <c r="B10" s="16"/>
      <c r="C10" s="60"/>
      <c r="D10" s="21" t="s">
        <v>35</v>
      </c>
      <c r="E10" s="47">
        <v>7000</v>
      </c>
      <c r="F10" s="22"/>
      <c r="G10" s="24"/>
      <c r="H10" s="19"/>
      <c r="I10" s="19"/>
      <c r="J10" s="20"/>
      <c r="K10" s="9">
        <v>10</v>
      </c>
    </row>
    <row r="11" spans="2:11" ht="15">
      <c r="B11" s="16"/>
      <c r="C11" s="17"/>
      <c r="D11" s="19"/>
      <c r="E11" s="48"/>
      <c r="F11" s="19"/>
      <c r="G11" s="24"/>
      <c r="H11" s="19"/>
      <c r="I11" s="19"/>
      <c r="J11" s="20"/>
      <c r="K11" s="9">
        <v>15</v>
      </c>
    </row>
    <row r="12" spans="2:11" ht="15">
      <c r="B12" s="16"/>
      <c r="C12" s="60" t="s">
        <v>14</v>
      </c>
      <c r="D12" s="21" t="s">
        <v>12</v>
      </c>
      <c r="E12" s="47">
        <v>150000</v>
      </c>
      <c r="F12" s="22"/>
      <c r="G12" s="24"/>
      <c r="H12" s="19"/>
      <c r="I12" s="19"/>
      <c r="J12" s="20"/>
      <c r="K12" s="9">
        <v>20</v>
      </c>
    </row>
    <row r="13" spans="2:11" ht="15">
      <c r="B13" s="16"/>
      <c r="C13" s="60"/>
      <c r="D13" s="21" t="s">
        <v>7</v>
      </c>
      <c r="E13" s="49">
        <v>0.04</v>
      </c>
      <c r="F13" s="25"/>
      <c r="G13" s="24"/>
      <c r="H13" s="19"/>
      <c r="I13" s="19"/>
      <c r="J13" s="20"/>
      <c r="K13" s="9">
        <v>25</v>
      </c>
    </row>
    <row r="14" spans="2:11" ht="15">
      <c r="B14" s="16"/>
      <c r="C14" s="26"/>
      <c r="D14" s="19"/>
      <c r="E14" s="48"/>
      <c r="F14" s="19"/>
      <c r="G14" s="24"/>
      <c r="H14" s="19"/>
      <c r="I14" s="19"/>
      <c r="J14" s="20"/>
    </row>
    <row r="15" spans="2:11" ht="15">
      <c r="B15" s="16"/>
      <c r="C15" s="60" t="s">
        <v>15</v>
      </c>
      <c r="D15" s="21" t="s">
        <v>4</v>
      </c>
      <c r="E15" s="47">
        <v>250000</v>
      </c>
      <c r="F15" s="22"/>
      <c r="G15" s="24" t="s">
        <v>29</v>
      </c>
      <c r="H15" s="19"/>
      <c r="I15" s="19"/>
      <c r="J15" s="20"/>
    </row>
    <row r="16" spans="2:11" ht="15">
      <c r="B16" s="16"/>
      <c r="C16" s="60"/>
      <c r="D16" s="21" t="s">
        <v>5</v>
      </c>
      <c r="E16" s="47">
        <v>1200000</v>
      </c>
      <c r="F16" s="22"/>
      <c r="G16" s="24" t="s">
        <v>27</v>
      </c>
      <c r="H16" s="19"/>
      <c r="I16" s="19"/>
      <c r="J16" s="20"/>
    </row>
    <row r="17" spans="2:10" ht="15">
      <c r="B17" s="16"/>
      <c r="C17" s="60"/>
      <c r="D17" s="21" t="s">
        <v>6</v>
      </c>
      <c r="E17" s="47">
        <v>40000</v>
      </c>
      <c r="F17" s="22"/>
      <c r="G17" s="24"/>
      <c r="H17" s="19"/>
      <c r="I17" s="19"/>
      <c r="J17" s="20"/>
    </row>
    <row r="18" spans="2:10" ht="15">
      <c r="B18" s="16"/>
      <c r="C18" s="60"/>
      <c r="D18" s="21" t="s">
        <v>8</v>
      </c>
      <c r="E18" s="49">
        <v>0.03</v>
      </c>
      <c r="F18" s="25"/>
      <c r="G18" s="24" t="s">
        <v>30</v>
      </c>
      <c r="H18" s="19"/>
      <c r="I18" s="19"/>
      <c r="J18" s="20"/>
    </row>
    <row r="19" spans="2:10" ht="15">
      <c r="B19" s="16"/>
      <c r="C19" s="60"/>
      <c r="D19" s="21" t="s">
        <v>11</v>
      </c>
      <c r="E19" s="50">
        <v>15</v>
      </c>
      <c r="F19" s="27"/>
      <c r="G19" s="24"/>
      <c r="H19" s="19"/>
      <c r="I19" s="19"/>
      <c r="J19" s="20"/>
    </row>
    <row r="20" spans="2:10" ht="15">
      <c r="B20" s="16"/>
      <c r="C20" s="26"/>
      <c r="D20" s="19"/>
      <c r="E20" s="48"/>
      <c r="F20" s="19"/>
      <c r="G20" s="24"/>
      <c r="H20" s="19"/>
      <c r="I20" s="19"/>
      <c r="J20" s="20"/>
    </row>
    <row r="21" spans="2:10" ht="15">
      <c r="B21" s="16"/>
      <c r="C21" s="60" t="s">
        <v>16</v>
      </c>
      <c r="D21" s="28" t="s">
        <v>21</v>
      </c>
      <c r="E21" s="51">
        <v>0.05</v>
      </c>
      <c r="F21" s="29"/>
      <c r="G21" s="24"/>
      <c r="H21" s="19"/>
      <c r="I21" s="19"/>
      <c r="J21" s="20"/>
    </row>
    <row r="22" spans="2:10" ht="15">
      <c r="B22" s="16"/>
      <c r="C22" s="60"/>
      <c r="D22" s="21" t="s">
        <v>20</v>
      </c>
      <c r="E22" s="52">
        <v>25</v>
      </c>
      <c r="F22" s="19"/>
      <c r="G22" s="30"/>
      <c r="H22" s="19"/>
      <c r="I22" s="19"/>
      <c r="J22" s="20"/>
    </row>
    <row r="23" spans="2:10">
      <c r="B23" s="16"/>
      <c r="C23" s="26"/>
      <c r="D23" s="19"/>
      <c r="E23" s="19"/>
      <c r="F23" s="19"/>
      <c r="G23" s="30"/>
      <c r="H23" s="19"/>
      <c r="I23" s="19"/>
      <c r="J23" s="20"/>
    </row>
    <row r="24" spans="2:10" ht="18">
      <c r="B24" s="16"/>
      <c r="C24" s="59" t="s">
        <v>18</v>
      </c>
      <c r="D24" s="59"/>
      <c r="E24" s="59"/>
      <c r="F24" s="17"/>
      <c r="G24" s="23"/>
      <c r="H24" s="19"/>
      <c r="I24" s="19"/>
      <c r="J24" s="20"/>
    </row>
    <row r="25" spans="2:10">
      <c r="B25" s="16"/>
      <c r="C25" s="19"/>
      <c r="D25" s="31" t="s">
        <v>2</v>
      </c>
      <c r="E25" s="31" t="s">
        <v>1</v>
      </c>
      <c r="F25" s="31"/>
      <c r="G25" s="30"/>
      <c r="H25" s="19"/>
      <c r="I25" s="19"/>
      <c r="J25" s="20"/>
    </row>
    <row r="26" spans="2:10" ht="15">
      <c r="B26" s="16"/>
      <c r="C26" s="32" t="s">
        <v>37</v>
      </c>
      <c r="D26" s="1">
        <f>E7-E10*12</f>
        <v>366000</v>
      </c>
      <c r="E26" s="1">
        <f>E8-E10*12</f>
        <v>296000</v>
      </c>
      <c r="F26" s="33"/>
      <c r="G26" s="30"/>
      <c r="H26" s="19"/>
      <c r="I26" s="19"/>
      <c r="J26" s="20"/>
    </row>
    <row r="27" spans="2:10" ht="15">
      <c r="B27" s="16"/>
      <c r="C27" s="32" t="s">
        <v>9</v>
      </c>
      <c r="D27" s="2">
        <f>D26*0.4/12</f>
        <v>12200</v>
      </c>
      <c r="E27" s="2">
        <f>E26*0.4/12</f>
        <v>9866.6666666666661</v>
      </c>
      <c r="F27" s="34"/>
      <c r="G27" s="23" t="s">
        <v>31</v>
      </c>
      <c r="H27" s="19"/>
      <c r="I27" s="19"/>
      <c r="J27" s="20"/>
    </row>
    <row r="28" spans="2:10" ht="15">
      <c r="B28" s="16"/>
      <c r="C28" s="32" t="s">
        <v>10</v>
      </c>
      <c r="D28" s="1">
        <f>IFERROR(PMT(E18/12,E19*12,E15-E17)*(-1),"Please adjust inputs.")</f>
        <v>1450.2214445837792</v>
      </c>
      <c r="E28" s="1">
        <f>IFERROR(PMT(E18/12,E19*12,E16-E17)*(-1),"Please adjust inputs.")</f>
        <v>8010.7470272246846</v>
      </c>
      <c r="F28" s="33"/>
      <c r="G28" s="30"/>
      <c r="H28" s="19"/>
      <c r="I28" s="19"/>
      <c r="J28" s="20"/>
    </row>
    <row r="29" spans="2:10" ht="15">
      <c r="B29" s="16"/>
      <c r="C29" s="32" t="s">
        <v>13</v>
      </c>
      <c r="D29" s="3">
        <f>IFERROR(D27-D28,"Please adjust inputs.")</f>
        <v>10749.77855541622</v>
      </c>
      <c r="E29" s="3">
        <f>IFERROR(E27-E28,"Please adjust inputs.")</f>
        <v>1855.9196394419814</v>
      </c>
      <c r="F29" s="35"/>
      <c r="G29" s="23" t="s">
        <v>32</v>
      </c>
      <c r="H29" s="19"/>
      <c r="I29" s="19"/>
      <c r="J29" s="20"/>
    </row>
    <row r="30" spans="2:10" ht="15">
      <c r="B30" s="16"/>
      <c r="C30" s="32" t="s">
        <v>22</v>
      </c>
      <c r="D30" s="4">
        <f>IFERROR(NPER(E13/12,D29,E9-E12)/12,"Please adjust inputs.")</f>
        <v>1.0303611963923378</v>
      </c>
      <c r="E30" s="5">
        <f>IFERROR(NPER(E13/12,E29,-E12)/12,"Please adjust inputs.")</f>
        <v>7.8605822021211766</v>
      </c>
      <c r="F30" s="36"/>
      <c r="G30" s="23"/>
      <c r="H30" s="19"/>
      <c r="I30" s="19"/>
      <c r="J30" s="20"/>
    </row>
    <row r="31" spans="2:10" ht="15">
      <c r="B31" s="16"/>
      <c r="C31" s="32" t="s">
        <v>38</v>
      </c>
      <c r="D31" s="4">
        <f>NPER(((E12-E9)*E13+E18*(E15-E17))/(E12+E15-E9-E17)/12,D27,-E12-E15+E17+E9)/12</f>
        <v>2.4221031918077816</v>
      </c>
      <c r="E31" s="5">
        <f>NPER((E12*E13+E18*(E16-E17))/(E12+E16-E17)/12,E27,-E12-E16+E17)/12</f>
        <v>13.583201928963669</v>
      </c>
      <c r="F31" s="37"/>
      <c r="G31" s="23" t="s">
        <v>33</v>
      </c>
      <c r="H31" s="19"/>
      <c r="I31" s="19"/>
      <c r="J31" s="20"/>
    </row>
    <row r="32" spans="2:10" ht="15">
      <c r="B32" s="16"/>
      <c r="C32" s="38" t="s">
        <v>19</v>
      </c>
      <c r="D32" s="6">
        <f>IFERROR((CUMIPMT(E13/12,D30*12,E12-E9,1,D30*12,0)+CUMIPMT(E18/12,E19*12,E15-E17,1,E19*12,0)),"Please adjust inputs.")</f>
        <v>-53944.83395153025</v>
      </c>
      <c r="E32" s="7">
        <f>IFERROR((CUMIPMT(E13/12,E30*12,E12,1,E30*12,0)+CUMIPMT(E18/12,E19*12,E16-E17,1,E19*12,0)),"Please adjust inputs.")</f>
        <v>-306996.43283796526</v>
      </c>
      <c r="F32" s="39"/>
      <c r="G32" s="23" t="s">
        <v>34</v>
      </c>
      <c r="H32" s="19"/>
      <c r="I32" s="19"/>
      <c r="J32" s="20"/>
    </row>
    <row r="33" spans="2:10" ht="15">
      <c r="B33" s="16"/>
      <c r="C33" s="32" t="s">
        <v>36</v>
      </c>
      <c r="D33" s="8">
        <f>IFERROR(-FV(E21/12,E22*12-D30*12,D29)-FV(E21/12,E22*12-E19*12, D28),"Please adjust inputs.")</f>
        <v>6176709.4713019123</v>
      </c>
      <c r="E33" s="8">
        <f>IFERROR(-FV(E21/12,E22*12-E30*12,E29)-FV(E21/12,E22*12-E19*12, E28),"Please adjust inputs.")</f>
        <v>1846056.71523993</v>
      </c>
      <c r="F33" s="19"/>
      <c r="G33" s="40"/>
      <c r="H33" s="19"/>
      <c r="I33" s="19"/>
      <c r="J33" s="20"/>
    </row>
    <row r="34" spans="2:10">
      <c r="B34" s="16"/>
      <c r="C34" s="26"/>
      <c r="D34" s="19"/>
      <c r="E34" s="19"/>
      <c r="F34" s="19"/>
      <c r="G34" s="19"/>
      <c r="H34" s="19"/>
      <c r="I34" s="19"/>
      <c r="J34" s="20"/>
    </row>
    <row r="35" spans="2:10">
      <c r="B35" s="16"/>
      <c r="C35" s="26"/>
      <c r="D35" s="19"/>
      <c r="E35" s="19"/>
      <c r="F35" s="19"/>
      <c r="G35" s="19"/>
      <c r="H35" s="19"/>
      <c r="I35" s="19"/>
      <c r="J35" s="20"/>
    </row>
    <row r="36" spans="2:10" ht="15" thickBot="1">
      <c r="B36" s="41"/>
      <c r="C36" s="42" t="s">
        <v>40</v>
      </c>
      <c r="D36" s="43"/>
      <c r="E36" s="43"/>
      <c r="F36" s="43"/>
      <c r="G36" s="43"/>
      <c r="H36" s="43"/>
      <c r="I36" s="43"/>
      <c r="J36" s="44"/>
    </row>
    <row r="38" spans="2:10">
      <c r="G38" s="45"/>
    </row>
    <row r="45" spans="2:10">
      <c r="I45" s="46"/>
    </row>
    <row r="47" spans="2:10">
      <c r="J47" s="46"/>
    </row>
  </sheetData>
  <sheetProtection password="DA01" sheet="1" objects="1" scenarios="1"/>
  <mergeCells count="7">
    <mergeCell ref="B2:D3"/>
    <mergeCell ref="C24:E24"/>
    <mergeCell ref="C21:C22"/>
    <mergeCell ref="C12:C13"/>
    <mergeCell ref="C15:C19"/>
    <mergeCell ref="C6:E6"/>
    <mergeCell ref="C7:C10"/>
  </mergeCells>
  <dataValidations count="9">
    <dataValidation type="decimal" allowBlank="1" showInputMessage="1" showErrorMessage="1" sqref="E18:F18">
      <formula1>0</formula1>
      <formula2>10</formula2>
    </dataValidation>
    <dataValidation type="decimal" allowBlank="1" showInputMessage="1" showErrorMessage="1" sqref="E21:F21">
      <formula1>0</formula1>
      <formula2>25</formula2>
    </dataValidation>
    <dataValidation type="decimal" allowBlank="1" showInputMessage="1" showErrorMessage="1" sqref="E15:F17">
      <formula1>0</formula1>
      <formula2>2000000</formula2>
    </dataValidation>
    <dataValidation type="decimal" allowBlank="1" showInputMessage="1" showErrorMessage="1" sqref="E13:F13">
      <formula1>0</formula1>
      <formula2>20</formula2>
    </dataValidation>
    <dataValidation type="decimal" allowBlank="1" showInputMessage="1" showErrorMessage="1" sqref="E12:F12 E8:F10">
      <formula1>0</formula1>
      <formula2>1000000</formula2>
    </dataValidation>
    <dataValidation type="decimal" allowBlank="1" showInputMessage="1" showErrorMessage="1" error="Please adjust inputs." sqref="E29:F29">
      <formula1>0</formula1>
      <formula2>1000000</formula2>
    </dataValidation>
    <dataValidation type="decimal" allowBlank="1" showInputMessage="1" showErrorMessage="1" sqref="E7:F7">
      <formula1>100000</formula1>
      <formula2>1000000</formula2>
    </dataValidation>
    <dataValidation type="list" allowBlank="1" showInputMessage="1" showErrorMessage="1" sqref="F19">
      <formula1>#REF!</formula1>
    </dataValidation>
    <dataValidation type="list" allowBlank="1" showInputMessage="1" showErrorMessage="1" sqref="E19">
      <formula1>$K$9:$K$13</formula1>
    </dataValidation>
  </dataValidation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Worked - Nick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dc:creator>
  <cp:lastModifiedBy>A A</cp:lastModifiedBy>
  <dcterms:created xsi:type="dcterms:W3CDTF">2016-02-11T22:46:01Z</dcterms:created>
  <dcterms:modified xsi:type="dcterms:W3CDTF">2016-02-26T00:48:42Z</dcterms:modified>
</cp:coreProperties>
</file>